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75" windowWidth="15195" windowHeight="9210" tabRatio="896" activeTab="0"/>
  </bookViews>
  <sheets>
    <sheet name="Меню" sheetId="1" r:id="rId1"/>
    <sheet name="Сетка" sheetId="2" r:id="rId2"/>
  </sheets>
  <definedNames>
    <definedName name="_xlnm._FilterDatabase" localSheetId="0" hidden="1">'Меню'!$A$1:$A$1105</definedName>
  </definedNames>
  <calcPr fullCalcOnLoad="1"/>
</workbook>
</file>

<file path=xl/sharedStrings.xml><?xml version="1.0" encoding="utf-8"?>
<sst xmlns="http://schemas.openxmlformats.org/spreadsheetml/2006/main" count="1527" uniqueCount="363">
  <si>
    <t>1 день</t>
  </si>
  <si>
    <t>Наименование блюда</t>
  </si>
  <si>
    <t>Брутто, г</t>
  </si>
  <si>
    <t>Нетто, г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</si>
  <si>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</si>
  <si>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</si>
  <si>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</si>
  <si>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</si>
  <si>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</si>
  <si>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</si>
  <si>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>Завтрак</t>
  </si>
  <si>
    <t>Обед</t>
  </si>
  <si>
    <t>Полдник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</si>
  <si>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</si>
  <si>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</si>
  <si>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</si>
  <si>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</si>
  <si>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</si>
  <si>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</si>
  <si>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</si>
  <si>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</si>
  <si>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</si>
  <si>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ИТОГО:</t>
  </si>
  <si>
    <t>Сахар</t>
  </si>
  <si>
    <t>Фрукты свежие</t>
  </si>
  <si>
    <t>Картофель</t>
  </si>
  <si>
    <t>Масло растительное</t>
  </si>
  <si>
    <t>Овощи, зелень</t>
  </si>
  <si>
    <t>Фрукты сухие</t>
  </si>
  <si>
    <t>Кондитерские изделия</t>
  </si>
  <si>
    <t>Чай</t>
  </si>
  <si>
    <t>Рыба (сельдь)</t>
  </si>
  <si>
    <t>Молоко, кисломолочные продукты</t>
  </si>
  <si>
    <t>Творог</t>
  </si>
  <si>
    <t>Сметана</t>
  </si>
  <si>
    <t>Масло сливочное</t>
  </si>
  <si>
    <t>Яйцо куриное</t>
  </si>
  <si>
    <t>Хлеб ржаной</t>
  </si>
  <si>
    <t xml:space="preserve">Хлеб пшеничный </t>
  </si>
  <si>
    <t>крупа пшеничная</t>
  </si>
  <si>
    <t>сахар</t>
  </si>
  <si>
    <t xml:space="preserve">масло сливочное </t>
  </si>
  <si>
    <t>чай - заварка</t>
  </si>
  <si>
    <t>лимон</t>
  </si>
  <si>
    <t>хлеб пшеничный</t>
  </si>
  <si>
    <t>с 01.01 - 25%</t>
  </si>
  <si>
    <t>масло растительное</t>
  </si>
  <si>
    <t>говядина 1 категории</t>
  </si>
  <si>
    <t>или говядина полуфабрикат</t>
  </si>
  <si>
    <t>картофель - 01.09.-31.10.- 25%</t>
  </si>
  <si>
    <t>01.11.-31.12. -30%</t>
  </si>
  <si>
    <t>01.01-29.02 - 35%</t>
  </si>
  <si>
    <t>01.03 - 40%</t>
  </si>
  <si>
    <t>морковь - до 01.01 - 20%</t>
  </si>
  <si>
    <t>лук репчатый</t>
  </si>
  <si>
    <t>сметана</t>
  </si>
  <si>
    <t>или говядина 1 категории</t>
  </si>
  <si>
    <t>изюм</t>
  </si>
  <si>
    <t>крупа манная</t>
  </si>
  <si>
    <t>мука пшеничная</t>
  </si>
  <si>
    <t>капуста свежая белокочанная</t>
  </si>
  <si>
    <t xml:space="preserve">горох </t>
  </si>
  <si>
    <t>сухофрукты</t>
  </si>
  <si>
    <t>20/5</t>
  </si>
  <si>
    <t>макаронные изделия</t>
  </si>
  <si>
    <t>крупа кукурузная</t>
  </si>
  <si>
    <t>творог</t>
  </si>
  <si>
    <t>крупа рисовая</t>
  </si>
  <si>
    <t>курага</t>
  </si>
  <si>
    <t>фасоль</t>
  </si>
  <si>
    <t>шиповник</t>
  </si>
  <si>
    <t>сыр</t>
  </si>
  <si>
    <t>крупа гречневая</t>
  </si>
  <si>
    <t>крупа ячневая</t>
  </si>
  <si>
    <t>свекла - до 01.01 - 20%</t>
  </si>
  <si>
    <t>Макаронные изделия</t>
  </si>
  <si>
    <t>чеснок</t>
  </si>
  <si>
    <t xml:space="preserve"> сухари пшеничные</t>
  </si>
  <si>
    <t>сельдь</t>
  </si>
  <si>
    <t>вода питьевая</t>
  </si>
  <si>
    <t>Соки фруктовые (овощные)</t>
  </si>
  <si>
    <t>Напитки витаминизированные (готовый напиток)</t>
  </si>
  <si>
    <t>Птица</t>
  </si>
  <si>
    <t>Колбасные изделия</t>
  </si>
  <si>
    <t>молоко питьевое</t>
  </si>
  <si>
    <t>соль йодированная</t>
  </si>
  <si>
    <t>С</t>
  </si>
  <si>
    <t>вода питьевая или молоко питьевое</t>
  </si>
  <si>
    <t>кофейный напиток</t>
  </si>
  <si>
    <t>яйцо куриное для смазки изделия</t>
  </si>
  <si>
    <t>масло растительное для смазки листа</t>
  </si>
  <si>
    <t>ВТОРОЙ ЗАВТРАК</t>
  </si>
  <si>
    <t>ОБЕД</t>
  </si>
  <si>
    <t>ПОЛДНИК</t>
  </si>
  <si>
    <t>Масса дрожжевого теста:</t>
  </si>
  <si>
    <t>Масса картофельного фарша:</t>
  </si>
  <si>
    <t>сметана  для смазки изделий</t>
  </si>
  <si>
    <t>масло сливочное для смазки готовых изделий</t>
  </si>
  <si>
    <t>или ячневая или гречневая или пшено</t>
  </si>
  <si>
    <t>масло сливочное для смазки листа</t>
  </si>
  <si>
    <t>или гуляш полуфабрикат</t>
  </si>
  <si>
    <t>Мука пшеничная</t>
  </si>
  <si>
    <t>Крупы, бобовые</t>
  </si>
  <si>
    <t>Мясо</t>
  </si>
  <si>
    <t>Сыр, сыр плавленный,брынза</t>
  </si>
  <si>
    <t>или мука пшеничная</t>
  </si>
  <si>
    <t>горошек зелёный консервированный</t>
  </si>
  <si>
    <t>какао - порошок</t>
  </si>
  <si>
    <t>Второй завтрак</t>
  </si>
  <si>
    <t>масло сливочное</t>
  </si>
  <si>
    <t>Отвар шиповника (р.705-2004)</t>
  </si>
  <si>
    <t>горошек зелёный консервированный (после термической обработки)</t>
  </si>
  <si>
    <t>или лук зеленый</t>
  </si>
  <si>
    <t>"Бабушкин" суп с мясом со сметаной (ТТК)</t>
  </si>
  <si>
    <t>Компот из сухофруктов + Витамин "С" (р.638-2004)</t>
  </si>
  <si>
    <t>Бутерброд с маслом (р.1-2004)</t>
  </si>
  <si>
    <t>Чай с лимоном (р.686-2004)</t>
  </si>
  <si>
    <t>Каша "Попурри" с маслом (ТТК)</t>
  </si>
  <si>
    <t>Кофейный напиток (р.253-2004, Пермь)</t>
  </si>
  <si>
    <t>Компот из кураги + Витамин "С" (р.638-2004)</t>
  </si>
  <si>
    <t>Мясо тушеное с капустой (Бигус) ТТК</t>
  </si>
  <si>
    <t>Компот из изюма + Витамин "С" (р.638-2004)</t>
  </si>
  <si>
    <t>Сельдь с луком (р.89-2004)</t>
  </si>
  <si>
    <t>горбуша потрошенная с головой (филе без кожи и костей)</t>
  </si>
  <si>
    <t>Каша сборная с маслом (ТТК)</t>
  </si>
  <si>
    <t>огурцы соленые без уксуса</t>
  </si>
  <si>
    <t>80/20</t>
  </si>
  <si>
    <t>Хлеб пшеничный</t>
  </si>
  <si>
    <t>или Хлеб пшеничный витаминизированный</t>
  </si>
  <si>
    <t>джем или повидло (без искусственных ароматизаторов, красителей и консервантов)</t>
  </si>
  <si>
    <t>яблоки свежие  (с удаленным семенным гнездом)</t>
  </si>
  <si>
    <t>молоко сгущенное  с сахаром</t>
  </si>
  <si>
    <t xml:space="preserve">яйцо куриное </t>
  </si>
  <si>
    <t>мука пшеничная на подпыл</t>
  </si>
  <si>
    <t>Фарш творожный</t>
  </si>
  <si>
    <t>кисель из концентрата на плодовых или ягодных экстрактах</t>
  </si>
  <si>
    <t>ИЛИ</t>
  </si>
  <si>
    <t>или минтай потрошенный обезглавленный (филе с кожей без костей)</t>
  </si>
  <si>
    <t>сухари пшеничные</t>
  </si>
  <si>
    <t>яйцо куриное</t>
  </si>
  <si>
    <t>Дрожжи хлебопекарные</t>
  </si>
  <si>
    <t>Мука картофельная</t>
  </si>
  <si>
    <t>мука картофельная (крахмал)</t>
  </si>
  <si>
    <t>Салат "Степной" из разных овощей (р.41-2006, Москва)</t>
  </si>
  <si>
    <t>Шанежка с картофелем (р.296-2004, Пермь)</t>
  </si>
  <si>
    <t>горбуша потрошенная с головой (филе с кожей без костей)</t>
  </si>
  <si>
    <t>молоко питьевое или вода питьевая</t>
  </si>
  <si>
    <t>или горбуша неразделанная (филе с кожей без кости)</t>
  </si>
  <si>
    <t>или лосось неразделанный (филе с кожей без кости)</t>
  </si>
  <si>
    <t>Какао</t>
  </si>
  <si>
    <t>какао</t>
  </si>
  <si>
    <t>Кофейный напиток</t>
  </si>
  <si>
    <t>Какао с молоком (р.693 -2004)</t>
  </si>
  <si>
    <t>Компот из свежих яблок + Витамин "С" (р.631-2004)</t>
  </si>
  <si>
    <t xml:space="preserve">Сок  </t>
  </si>
  <si>
    <t>Чай с молоком (р.267-2001, Пермь)</t>
  </si>
  <si>
    <t>Кисломолочный напиток (ряженка, кефир, ацидофилин, снежок, йогурт питьевой (р.698-2004)</t>
  </si>
  <si>
    <t>Чай с сахаром (р.685-2004)</t>
  </si>
  <si>
    <t>Сок фруктовый или овощной</t>
  </si>
  <si>
    <t>Пирожок с морковью (р.738-2004)</t>
  </si>
  <si>
    <t>двууглекислый натрий</t>
  </si>
  <si>
    <t>Запеканка из творога со сгущенным молоком (р.366-2004)</t>
  </si>
  <si>
    <t>Бутерброд с джемом или повидлом (р.2-2004)</t>
  </si>
  <si>
    <t>или фарш промышленного производства</t>
  </si>
  <si>
    <t>Жаркое по - домашнему (р.436-2004)</t>
  </si>
  <si>
    <t>Кисель из концентрата + витамин "С" (р.233 - 2004, Пермь)</t>
  </si>
  <si>
    <t>Суп молочный с крупой (р.161-2004)</t>
  </si>
  <si>
    <t>зелень свежая (петрушка или укроп)</t>
  </si>
  <si>
    <t>Нарезка из свежих овощей с маслом растительным (р. 14/1; 15/1-2011, Екатеринбург)</t>
  </si>
  <si>
    <t>помидоры свежие парниковые</t>
  </si>
  <si>
    <t>или помидоры свежие грунтовые</t>
  </si>
  <si>
    <t>или огурцы свежие парниковые</t>
  </si>
  <si>
    <t>или огурцы свежие грунтовые</t>
  </si>
  <si>
    <t>масло растительное на полив при подаче</t>
  </si>
  <si>
    <t>Винегрет овощной (р.71-2004)</t>
  </si>
  <si>
    <t>или капуста квашеная промышленного производства</t>
  </si>
  <si>
    <t>Салат зеленый с огурцами и помидорами (р.35-2006, Москва)</t>
  </si>
  <si>
    <t>Овощи консервированные без уксуса (томаты)</t>
  </si>
  <si>
    <t>Котлеты, биточки, шницели (р.451-2004)</t>
  </si>
  <si>
    <t>Нарезка из свежих помидоров с маслом  (р.15/1-2011, Екатеринбург)</t>
  </si>
  <si>
    <t xml:space="preserve">масло растительное на полив при подаче </t>
  </si>
  <si>
    <t>Пирожок с капустой (р.738-2004)</t>
  </si>
  <si>
    <t>Салат из соленых огурцов с луком (р.17 - 2004)</t>
  </si>
  <si>
    <t>лук репчатый (бланшированный)</t>
  </si>
  <si>
    <t>перец свежий</t>
  </si>
  <si>
    <t>Картофельное пюре (р.520-2004)</t>
  </si>
  <si>
    <t>Нарезка из перца свежего (огурцов свежих)  с зеленью (р. 70,71-2006, Москва)</t>
  </si>
  <si>
    <t>Уха рыбацкая (р.30/2-2011, Екатеринбург)</t>
  </si>
  <si>
    <t>Суп молочный с макаронными изделиями (р.160-2004)</t>
  </si>
  <si>
    <t>томатное пюре (без искусственных ароматизаторов, красителей и консервантов, без содержания крахмала и соли)</t>
  </si>
  <si>
    <t>40/3/2</t>
  </si>
  <si>
    <t xml:space="preserve"> или огурцы свежие грунтовые</t>
  </si>
  <si>
    <t>или зелень свежая (петрушка, укроп)</t>
  </si>
  <si>
    <t xml:space="preserve"> огурцы свежие парниковые</t>
  </si>
  <si>
    <t>ИТОГО ЗА ВЕСЬ ПЕРИОД</t>
  </si>
  <si>
    <t>СРЕДНЕЕ ЗНАЧЕНИЕ ЗА ПЕРИОД, г</t>
  </si>
  <si>
    <t xml:space="preserve">СРЕДНЯЯ КАЛОРИЙНОСТЬ </t>
  </si>
  <si>
    <t>СОДЕРЖАНИЕ БЕЛКОВ, ЖИРОВ, УГЛЕВОДОВ в МЕНЮ ЗА ПЕРИОД В % ОТ КАЛОРИЙНОСТИ (1050 ккал)</t>
  </si>
  <si>
    <t>Норма, % СанПиН 2.4.1.3049-13</t>
  </si>
  <si>
    <t>12-15</t>
  </si>
  <si>
    <t>30-32</t>
  </si>
  <si>
    <t>55-58</t>
  </si>
  <si>
    <t>ТТК- Технико-технологическая карта</t>
  </si>
  <si>
    <t>крупа "Геркулес"</t>
  </si>
  <si>
    <t>крупа  ячневая</t>
  </si>
  <si>
    <t>Щи из свежей капусты с картофелем с мясом, со сметаной (р.124-2004)</t>
  </si>
  <si>
    <t>Борщ "Сибирский" с мясом, со сметаной (р.111-2004)</t>
  </si>
  <si>
    <t>Рассольник "Домашний" со сметаной (р.131-2004)</t>
  </si>
  <si>
    <t>Свекольник со сметаной (р.34-2004, Пермь)</t>
  </si>
  <si>
    <t>масса лапши домашней</t>
  </si>
  <si>
    <t>или лапша промышленного производства</t>
  </si>
  <si>
    <t>Каша "Геркулесовая" с маслом (р.311-2004)</t>
  </si>
  <si>
    <t>Каша ячневая с маслом (р.311-2004)</t>
  </si>
  <si>
    <t>Каша манная с маслом (р.311-2004)</t>
  </si>
  <si>
    <t>Каша пшеничная с маслом (р.311-2004)</t>
  </si>
  <si>
    <t>масса теста</t>
  </si>
  <si>
    <t>масса фарша</t>
  </si>
  <si>
    <t>яйца для смазки изделия</t>
  </si>
  <si>
    <t>Молоко питьевое кипяченое  2,5 % жирности (р.260-2001,Пермь)</t>
  </si>
  <si>
    <t>Сочник с творогом (выпечное изделие,  ТТК)</t>
  </si>
  <si>
    <t>Котлета рыбная  (р.388-2004)</t>
  </si>
  <si>
    <t>Плов из говядины (р.443-2004)</t>
  </si>
  <si>
    <t>Рыба, тушеная в томате с овощами (р.374-2004)</t>
  </si>
  <si>
    <t>или кета или горбуша неразделанная (филе с кожей без костей)</t>
  </si>
  <si>
    <t>Картофель отварной с маслом (р.203 - 2004)</t>
  </si>
  <si>
    <t>Сложный гарнир (картофельное пюре, овощи  тушеные)</t>
  </si>
  <si>
    <t>кабачки свежие</t>
  </si>
  <si>
    <t>Свекла, тушенная в сметанном соусе (р.86-2011, Пермь)</t>
  </si>
  <si>
    <t xml:space="preserve">творог  </t>
  </si>
  <si>
    <t>Гуляш (р.437-2004)</t>
  </si>
  <si>
    <t>Витамин, мг</t>
  </si>
  <si>
    <t>Нарезка из  свеклы отварной  (таблица №10-2001, г. Пермь)</t>
  </si>
  <si>
    <t>Горошек зеленый консервированный (после термической обработки) (р.244-2006, Москва)</t>
  </si>
  <si>
    <t>Свекла отварная с маслом растительным (р.56-2006, Москва)</t>
  </si>
  <si>
    <t>Морковь отварная с маслом (р.9-2004, Пермь)</t>
  </si>
  <si>
    <t>24</t>
  </si>
  <si>
    <t>150/10/5</t>
  </si>
  <si>
    <t>Макаронные изделия отварные   (р.516-2004)</t>
  </si>
  <si>
    <t>Суп из овощей со сметаной (р.135-2004)</t>
  </si>
  <si>
    <t>Суп гороховый с гренками (р.139-2004)</t>
  </si>
  <si>
    <t>или сыр</t>
  </si>
  <si>
    <t xml:space="preserve"> </t>
  </si>
  <si>
    <t>зелень сушеная (петрушка или укроп)</t>
  </si>
  <si>
    <t>Кисель из свежих ягод  (р.640-2004)</t>
  </si>
  <si>
    <t>клюква свежемороженая</t>
  </si>
  <si>
    <t>или брусника свежемороженая</t>
  </si>
  <si>
    <t>или смородина свежемороженая</t>
  </si>
  <si>
    <t>Каша рисовая с маслом (р.311-2004)</t>
  </si>
  <si>
    <t>Ватрушка с яблоками (р.289,307-2001, Пермь)</t>
  </si>
  <si>
    <t>Ватрушка с повидлом (р.289-2001, Пермь)</t>
  </si>
  <si>
    <t>масса повидла</t>
  </si>
  <si>
    <t xml:space="preserve"> повидло (без искусственных ароматизаторов, красителей и консервантов)</t>
  </si>
  <si>
    <t>Кабачки тушеные (р.35/3-2011, Екатеринбург)</t>
  </si>
  <si>
    <t>говядина полуфабрикат</t>
  </si>
  <si>
    <t>Суп "Волна" с мясом (ТТК)</t>
  </si>
  <si>
    <t>180//10</t>
  </si>
  <si>
    <t>70/35</t>
  </si>
  <si>
    <t>Компот из свежих плодов + Витамин С (р.631-2004)</t>
  </si>
  <si>
    <t>или груши свежие (с удаленным семенным гнездом)</t>
  </si>
  <si>
    <t>или слива или персик свежие</t>
  </si>
  <si>
    <t>или абрикосы свежие</t>
  </si>
  <si>
    <t xml:space="preserve">или апельсины свежие </t>
  </si>
  <si>
    <t>или черешня или вишня свежие</t>
  </si>
  <si>
    <t>редька</t>
  </si>
  <si>
    <t>Бутерброд с сыром и маслом (р.1,3-2004)</t>
  </si>
  <si>
    <t>20/8/5</t>
  </si>
  <si>
    <t>печень говяжья</t>
  </si>
  <si>
    <t>Печень, тушенная в соусе (р.439-2004)</t>
  </si>
  <si>
    <t>масса полуфабриката</t>
  </si>
  <si>
    <t>масса тушенной печени</t>
  </si>
  <si>
    <t>соус сметанный с томатом и луком (р.602-2004)</t>
  </si>
  <si>
    <t>Суфле творожное с  молоком сгущенным или джемом (повидлом) (р.365-2004)</t>
  </si>
  <si>
    <t>или джем или повидло (без искусственных ароматизаторов, красителей и консервантов)</t>
  </si>
  <si>
    <t>Молоко питьевое кипяченое (р.260-2001, Пермь)</t>
  </si>
  <si>
    <t xml:space="preserve">кукуруза консервированная (после термической обработки) </t>
  </si>
  <si>
    <t>Салат "Морозец" (ТТК)</t>
  </si>
  <si>
    <t>чеснок свежий</t>
  </si>
  <si>
    <t>масса готового мяса</t>
  </si>
  <si>
    <t xml:space="preserve">масса готового мяса </t>
  </si>
  <si>
    <t>или дрожжи сухие хлебопекарные</t>
  </si>
  <si>
    <t>дрожжи прессованные хлебопекарные</t>
  </si>
  <si>
    <t>Морковь отварная с кукурузой, с  маслом (р.9-2004, Пермь)</t>
  </si>
  <si>
    <t>Котлета полтавская запеченная (р.427-1996)</t>
  </si>
  <si>
    <t>Картофельное пюре с морковью (р.217-2001, Пермь)</t>
  </si>
  <si>
    <t>Свекла отварная с огурцами, с маслом (р.21-2004, Пермь)</t>
  </si>
  <si>
    <t>Ватрушка царская со сгущенным молоком ТТК (творожное блюдо)</t>
  </si>
  <si>
    <t>масса готовой ватрушки</t>
  </si>
  <si>
    <t>Капуста тушеная (р.534-2004)</t>
  </si>
  <si>
    <t>Суп - лапша домашняя на курином бульоне (р.148-2004)</t>
  </si>
  <si>
    <t>курица потрошённая 1 категории (порционные кусочки с костью)</t>
  </si>
  <si>
    <t>или грудка куриная   на кости (порционные кусочки с костью)</t>
  </si>
  <si>
    <t>Курица  отварная (р.487-2004)</t>
  </si>
  <si>
    <t xml:space="preserve"> курица потрошёная 1 категории (мякоть без кожи)</t>
  </si>
  <si>
    <t>или грудка куриная на кости</t>
  </si>
  <si>
    <t>или грудка куриная филе</t>
  </si>
  <si>
    <t xml:space="preserve">вода питьевая или молоко питьевое </t>
  </si>
  <si>
    <t>крупа манная для панировки</t>
  </si>
  <si>
    <t>Биточки рубленые из птицы  (р.498-2004)</t>
  </si>
  <si>
    <t>70/70</t>
  </si>
  <si>
    <t>Соус сметанный (р.600-2004)</t>
  </si>
  <si>
    <t>кефир или ацидофилин</t>
  </si>
  <si>
    <t>Котлета запеченная  (р.358-1996)</t>
  </si>
  <si>
    <t>Компот из ягод + Витамин "С" (р.637-2004)</t>
  </si>
  <si>
    <t>180/10</t>
  </si>
  <si>
    <t>180/10/5</t>
  </si>
  <si>
    <t>180/5</t>
  </si>
  <si>
    <t>огурцы соленые</t>
  </si>
  <si>
    <t>180/40</t>
  </si>
  <si>
    <t>Котлета рыбная промышленного производства  (р.388-2004)</t>
  </si>
  <si>
    <t>котлета рыбная полуфабрикат промышленного производства</t>
  </si>
  <si>
    <t>Рагу овощное (р.224-2004)</t>
  </si>
  <si>
    <t>морковь до 01.01 - 20%</t>
  </si>
  <si>
    <t>соус:</t>
  </si>
  <si>
    <t>Рагу овощное (р.77-2004, Пермь)</t>
  </si>
  <si>
    <t>или фасоль консервированная</t>
  </si>
  <si>
    <t>Рагу овощное (с кабачками) (р.77-2004, Пермь)</t>
  </si>
  <si>
    <t>кабачки</t>
  </si>
  <si>
    <t>Кулеш гречневый (ТТК)</t>
  </si>
  <si>
    <t>Яйцо куриное вареное (р.337-2004)</t>
  </si>
  <si>
    <t>котлета промышленного производства, полуфабрикат замороженный</t>
  </si>
  <si>
    <t>Пирог манный  ТТК</t>
  </si>
  <si>
    <t>или томатная паста (без искусственных ароматизаторов, красителей и консервантов, без содержания крахмала и соли)</t>
  </si>
  <si>
    <t>Булочка "Тюменская" (ТТК)</t>
  </si>
  <si>
    <t>или дрожжи сухие</t>
  </si>
  <si>
    <t>ванилин</t>
  </si>
  <si>
    <t>повидло (без искусственных ароматизаторов, красителей и консервантов)</t>
  </si>
  <si>
    <t>сахарная пудра</t>
  </si>
  <si>
    <t>смородина черная замороженная</t>
  </si>
  <si>
    <t>или клюква замороженная</t>
  </si>
  <si>
    <t>крупа пшено</t>
  </si>
  <si>
    <t>Каша пшенная с маслом (р.311-2004)</t>
  </si>
  <si>
    <t>60/2</t>
  </si>
  <si>
    <t>зелень свежая (петрушка, укроп)</t>
  </si>
  <si>
    <t>Пюре из гороха с маслом   (р.107,108-2004, Пермь)</t>
  </si>
  <si>
    <t>горох</t>
  </si>
  <si>
    <t>Мучное изделие промышленного производства   (печенье сдобное или затяжное, вафли, баранки, бублики, пряники и т.д.)</t>
  </si>
  <si>
    <t>ИЛИ булочка промышленного производства в ассортименте</t>
  </si>
  <si>
    <t>Булочка российская  №775-2004</t>
  </si>
  <si>
    <t>мука пшеничная  на подпыл</t>
  </si>
  <si>
    <t>сахар (для отделки)</t>
  </si>
  <si>
    <t>вода или молоко питьевое</t>
  </si>
  <si>
    <t>яйцо куриное  для смазки изделия</t>
  </si>
  <si>
    <t>Голубцы ленивые с соусом сметанным  (р.160-2001, Пермь)</t>
  </si>
  <si>
    <t xml:space="preserve">или говядина полуфабрикат </t>
  </si>
  <si>
    <t>Выход готовых голубцов 170 г</t>
  </si>
  <si>
    <t xml:space="preserve">сметана </t>
  </si>
  <si>
    <t>бульон или отвар</t>
  </si>
  <si>
    <t>2шт/70г</t>
  </si>
  <si>
    <t>20/15</t>
  </si>
  <si>
    <t>Салат из редьки и моркови (р. 32-2004)</t>
  </si>
  <si>
    <t xml:space="preserve">лимон для сока </t>
  </si>
  <si>
    <t>ПРИМЕРНОЕ 10 - ти дневное МЕНЮ для питания детей с 1,5-3 лет  № 1189 от "29" января 2016 г.</t>
  </si>
  <si>
    <t>или Мучное изделие промышленного производства в ассортименте</t>
  </si>
  <si>
    <t>крупа "Геркулес" или манная или др.</t>
  </si>
  <si>
    <t>Бутерброд с сыром плавленым (р.3-2004)</t>
  </si>
  <si>
    <t xml:space="preserve">или полуфабрикат гуляш </t>
  </si>
  <si>
    <t xml:space="preserve"> в том числе мука картофельная (крахмал)</t>
  </si>
  <si>
    <t>Фрукт (посчитана средняя пищевая ценность яблок, груш, апельсин, бананов)</t>
  </si>
  <si>
    <t>шиповника</t>
  </si>
  <si>
    <t>Нарезка из свежих помидоров и огурцов (№20-2004)</t>
  </si>
  <si>
    <t>огурцы свежие парниковые</t>
  </si>
  <si>
    <t>сыр плавленый (для питания детей дошкольного возраста)</t>
  </si>
  <si>
    <t>ЭЛЕКТРОННАЯ ВЕРСИЯ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</si>
</sst>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  <numFmt numFmtId="176" formatCode="_(* #,##0.00_);_(* \(#,##0.00\);_(* &quot;-&quot;??_);_(@_)"/>
    <numFmt numFmtId="177" formatCode="[$-FC19]d\ mmmm\ yyyy\ &quot;г.&quot;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2"/>
    </font>
    <font>
      <sz val="14"/>
      <name val="Arial Black"/>
      <family val="2"/>
    </font>
    <font>
      <b/>
      <i/>
      <sz val="12"/>
      <name val="Arial Black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4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sz val="11"/>
      <name val="Arial Cyr"/>
      <family val="0"/>
    </font>
    <font>
      <sz val="14"/>
      <name val="Arial"/>
      <family val="2"/>
    </font>
    <font>
      <b/>
      <u val="single"/>
      <sz val="10"/>
      <name val="Arial"/>
      <family val="2"/>
    </font>
    <font>
      <sz val="20"/>
      <name val="Arial Black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393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172" fontId="28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172" fontId="23" fillId="2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5" fillId="0" borderId="10" xfId="0" applyFont="1" applyFill="1" applyBorder="1" applyAlignment="1">
      <alignment horizontal="center" vertical="center"/>
    </xf>
    <xf numFmtId="172" fontId="23" fillId="0" borderId="10" xfId="0" applyNumberFormat="1" applyFont="1" applyBorder="1" applyAlignment="1">
      <alignment horizontal="center" vertical="center"/>
    </xf>
    <xf numFmtId="1" fontId="22" fillId="0" borderId="0" xfId="0" applyNumberFormat="1" applyFont="1" applyFill="1" applyBorder="1" applyAlignment="1">
      <alignment vertical="justify"/>
    </xf>
    <xf numFmtId="0" fontId="23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wrapText="1"/>
    </xf>
    <xf numFmtId="1" fontId="22" fillId="0" borderId="0" xfId="0" applyNumberFormat="1" applyFont="1" applyFill="1" applyBorder="1" applyAlignment="1">
      <alignment horizontal="center" vertical="top"/>
    </xf>
    <xf numFmtId="1" fontId="22" fillId="0" borderId="0" xfId="0" applyNumberFormat="1" applyFont="1" applyFill="1" applyBorder="1" applyAlignment="1">
      <alignment vertical="top"/>
    </xf>
    <xf numFmtId="0" fontId="21" fillId="0" borderId="0" xfId="0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/>
    </xf>
    <xf numFmtId="0" fontId="23" fillId="2" borderId="0" xfId="0" applyFont="1" applyFill="1" applyBorder="1" applyAlignment="1">
      <alignment horizontal="center" vertical="top"/>
    </xf>
    <xf numFmtId="1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justify"/>
    </xf>
    <xf numFmtId="0" fontId="14" fillId="0" borderId="10" xfId="0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center" vertical="center" wrapText="1"/>
    </xf>
    <xf numFmtId="1" fontId="23" fillId="18" borderId="10" xfId="0" applyNumberFormat="1" applyFont="1" applyFill="1" applyBorder="1" applyAlignment="1">
      <alignment horizontal="center" vertical="center"/>
    </xf>
    <xf numFmtId="1" fontId="14" fillId="19" borderId="10" xfId="0" applyNumberFormat="1" applyFont="1" applyFill="1" applyBorder="1" applyAlignment="1">
      <alignment horizontal="center" vertical="center" wrapText="1"/>
    </xf>
    <xf numFmtId="172" fontId="23" fillId="18" borderId="10" xfId="0" applyNumberFormat="1" applyFont="1" applyFill="1" applyBorder="1" applyAlignment="1">
      <alignment horizontal="center" vertical="center"/>
    </xf>
    <xf numFmtId="2" fontId="23" fillId="18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right" vertical="center"/>
    </xf>
    <xf numFmtId="0" fontId="14" fillId="2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172" fontId="23" fillId="0" borderId="10" xfId="0" applyNumberFormat="1" applyFont="1" applyBorder="1" applyAlignment="1">
      <alignment horizontal="center" vertical="center"/>
    </xf>
    <xf numFmtId="1" fontId="14" fillId="2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/>
    </xf>
    <xf numFmtId="0" fontId="24" fillId="18" borderId="10" xfId="0" applyFont="1" applyFill="1" applyBorder="1" applyAlignment="1">
      <alignment vertical="center"/>
    </xf>
    <xf numFmtId="0" fontId="24" fillId="18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172" fontId="14" fillId="18" borderId="10" xfId="0" applyNumberFormat="1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/>
    </xf>
    <xf numFmtId="1" fontId="0" fillId="18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172" fontId="31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right" vertical="center"/>
    </xf>
    <xf numFmtId="2" fontId="23" fillId="18" borderId="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vertical="center"/>
    </xf>
    <xf numFmtId="2" fontId="14" fillId="0" borderId="10" xfId="0" applyNumberFormat="1" applyFont="1" applyBorder="1" applyAlignment="1">
      <alignment horizontal="center" vertical="center"/>
    </xf>
    <xf numFmtId="2" fontId="14" fillId="2" borderId="10" xfId="0" applyNumberFormat="1" applyFont="1" applyFill="1" applyBorder="1" applyAlignment="1">
      <alignment vertical="center"/>
    </xf>
    <xf numFmtId="1" fontId="22" fillId="18" borderId="0" xfId="0" applyNumberFormat="1" applyFont="1" applyFill="1" applyBorder="1" applyAlignment="1">
      <alignment horizontal="center" vertical="top"/>
    </xf>
    <xf numFmtId="0" fontId="28" fillId="18" borderId="10" xfId="0" applyFont="1" applyFill="1" applyBorder="1" applyAlignment="1">
      <alignment horizontal="center" vertical="center"/>
    </xf>
    <xf numFmtId="1" fontId="14" fillId="20" borderId="10" xfId="0" applyNumberFormat="1" applyFont="1" applyFill="1" applyBorder="1" applyAlignment="1">
      <alignment horizontal="center" vertical="center"/>
    </xf>
    <xf numFmtId="1" fontId="22" fillId="18" borderId="0" xfId="0" applyNumberFormat="1" applyFont="1" applyFill="1" applyBorder="1" applyAlignment="1">
      <alignment vertical="top"/>
    </xf>
    <xf numFmtId="0" fontId="0" fillId="18" borderId="0" xfId="0" applyFont="1" applyFill="1" applyAlignment="1">
      <alignment/>
    </xf>
    <xf numFmtId="1" fontId="22" fillId="18" borderId="0" xfId="0" applyNumberFormat="1" applyFont="1" applyFill="1" applyBorder="1" applyAlignment="1">
      <alignment horizontal="center" vertical="justify"/>
    </xf>
    <xf numFmtId="0" fontId="24" fillId="18" borderId="0" xfId="0" applyFont="1" applyFill="1" applyBorder="1" applyAlignment="1">
      <alignment horizontal="center" vertical="top" wrapText="1"/>
    </xf>
    <xf numFmtId="0" fontId="23" fillId="18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/>
    </xf>
    <xf numFmtId="1" fontId="31" fillId="2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172" fontId="14" fillId="0" borderId="10" xfId="0" applyNumberFormat="1" applyFont="1" applyFill="1" applyBorder="1" applyAlignment="1">
      <alignment horizontal="center" vertical="center"/>
    </xf>
    <xf numFmtId="0" fontId="14" fillId="19" borderId="10" xfId="0" applyFont="1" applyFill="1" applyBorder="1" applyAlignment="1">
      <alignment horizontal="right" vertical="center" wrapText="1"/>
    </xf>
    <xf numFmtId="1" fontId="14" fillId="20" borderId="10" xfId="0" applyNumberFormat="1" applyFont="1" applyFill="1" applyBorder="1" applyAlignment="1">
      <alignment horizontal="center" vertical="center" wrapText="1"/>
    </xf>
    <xf numFmtId="2" fontId="28" fillId="18" borderId="10" xfId="0" applyNumberFormat="1" applyFont="1" applyFill="1" applyBorder="1" applyAlignment="1">
      <alignment horizontal="center" vertical="center"/>
    </xf>
    <xf numFmtId="0" fontId="21" fillId="18" borderId="0" xfId="0" applyFont="1" applyFill="1" applyBorder="1" applyAlignment="1">
      <alignment horizontal="center"/>
    </xf>
    <xf numFmtId="0" fontId="23" fillId="18" borderId="10" xfId="0" applyNumberFormat="1" applyFont="1" applyFill="1" applyBorder="1" applyAlignment="1">
      <alignment horizontal="center" vertical="center"/>
    </xf>
    <xf numFmtId="0" fontId="14" fillId="20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 wrapText="1"/>
    </xf>
    <xf numFmtId="1" fontId="14" fillId="18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vertical="center"/>
    </xf>
    <xf numFmtId="172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1" fontId="22" fillId="18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vertical="center"/>
    </xf>
    <xf numFmtId="0" fontId="25" fillId="18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14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right" vertical="center"/>
    </xf>
    <xf numFmtId="172" fontId="23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right" vertical="center" wrapText="1"/>
    </xf>
    <xf numFmtId="0" fontId="28" fillId="0" borderId="0" xfId="0" applyFont="1" applyFill="1" applyAlignment="1">
      <alignment horizontal="center" vertical="center"/>
    </xf>
    <xf numFmtId="0" fontId="14" fillId="18" borderId="10" xfId="0" applyFont="1" applyFill="1" applyBorder="1" applyAlignment="1">
      <alignment horizontal="right" vertical="center"/>
    </xf>
    <xf numFmtId="0" fontId="23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vertical="center"/>
    </xf>
    <xf numFmtId="2" fontId="22" fillId="0" borderId="10" xfId="0" applyNumberFormat="1" applyFont="1" applyFill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0" fillId="18" borderId="10" xfId="0" applyFont="1" applyFill="1" applyBorder="1" applyAlignment="1">
      <alignment horizontal="right" vertical="center"/>
    </xf>
    <xf numFmtId="1" fontId="28" fillId="18" borderId="10" xfId="0" applyNumberFormat="1" applyFont="1" applyFill="1" applyBorder="1" applyAlignment="1">
      <alignment horizontal="center" vertical="center"/>
    </xf>
    <xf numFmtId="1" fontId="23" fillId="18" borderId="10" xfId="0" applyNumberFormat="1" applyFont="1" applyFill="1" applyBorder="1" applyAlignment="1">
      <alignment horizontal="center" vertical="center" wrapText="1"/>
    </xf>
    <xf numFmtId="1" fontId="14" fillId="18" borderId="10" xfId="0" applyNumberFormat="1" applyFont="1" applyFill="1" applyBorder="1" applyAlignment="1">
      <alignment horizontal="center" vertical="center"/>
    </xf>
    <xf numFmtId="2" fontId="0" fillId="18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72" fontId="0" fillId="18" borderId="10" xfId="0" applyNumberFormat="1" applyFont="1" applyFill="1" applyBorder="1" applyAlignment="1">
      <alignment horizontal="center" vertical="center"/>
    </xf>
    <xf numFmtId="2" fontId="0" fillId="18" borderId="10" xfId="0" applyNumberFormat="1" applyFont="1" applyFill="1" applyBorder="1" applyAlignment="1">
      <alignment vertical="center"/>
    </xf>
    <xf numFmtId="172" fontId="28" fillId="18" borderId="10" xfId="0" applyNumberFormat="1" applyFont="1" applyFill="1" applyBorder="1" applyAlignment="1">
      <alignment horizontal="center" vertical="center"/>
    </xf>
    <xf numFmtId="0" fontId="28" fillId="18" borderId="10" xfId="0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center" vertical="center"/>
    </xf>
    <xf numFmtId="2" fontId="14" fillId="18" borderId="10" xfId="0" applyNumberFormat="1" applyFont="1" applyFill="1" applyBorder="1" applyAlignment="1">
      <alignment horizontal="center" vertical="center"/>
    </xf>
    <xf numFmtId="172" fontId="31" fillId="18" borderId="10" xfId="0" applyNumberFormat="1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vertical="center" wrapText="1"/>
    </xf>
    <xf numFmtId="0" fontId="14" fillId="18" borderId="10" xfId="0" applyNumberFormat="1" applyFont="1" applyFill="1" applyBorder="1" applyAlignment="1">
      <alignment horizontal="right" vertical="center"/>
    </xf>
    <xf numFmtId="0" fontId="14" fillId="18" borderId="10" xfId="0" applyFont="1" applyFill="1" applyBorder="1" applyAlignment="1">
      <alignment horizontal="right" vertical="center" wrapText="1"/>
    </xf>
    <xf numFmtId="0" fontId="14" fillId="18" borderId="10" xfId="0" applyFont="1" applyFill="1" applyBorder="1" applyAlignment="1">
      <alignment horizontal="center" vertical="center"/>
    </xf>
    <xf numFmtId="172" fontId="28" fillId="18" borderId="10" xfId="0" applyNumberFormat="1" applyFont="1" applyFill="1" applyBorder="1" applyAlignment="1">
      <alignment horizontal="center" vertical="center"/>
    </xf>
    <xf numFmtId="172" fontId="23" fillId="18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 wrapText="1"/>
    </xf>
    <xf numFmtId="0" fontId="14" fillId="18" borderId="10" xfId="0" applyFont="1" applyFill="1" applyBorder="1" applyAlignment="1">
      <alignment horizontal="right" vertical="center"/>
    </xf>
    <xf numFmtId="2" fontId="14" fillId="18" borderId="10" xfId="0" applyNumberFormat="1" applyFont="1" applyFill="1" applyBorder="1" applyAlignment="1">
      <alignment vertical="center"/>
    </xf>
    <xf numFmtId="2" fontId="22" fillId="18" borderId="10" xfId="0" applyNumberFormat="1" applyFont="1" applyFill="1" applyBorder="1" applyAlignment="1">
      <alignment vertical="center"/>
    </xf>
    <xf numFmtId="2" fontId="28" fillId="18" borderId="10" xfId="0" applyNumberFormat="1" applyFont="1" applyFill="1" applyBorder="1" applyAlignment="1">
      <alignment vertical="center"/>
    </xf>
    <xf numFmtId="2" fontId="22" fillId="18" borderId="10" xfId="0" applyNumberFormat="1" applyFont="1" applyFill="1" applyBorder="1" applyAlignment="1">
      <alignment horizontal="center" vertical="center"/>
    </xf>
    <xf numFmtId="1" fontId="31" fillId="18" borderId="10" xfId="0" applyNumberFormat="1" applyFont="1" applyFill="1" applyBorder="1" applyAlignment="1">
      <alignment horizontal="center" vertical="center"/>
    </xf>
    <xf numFmtId="2" fontId="14" fillId="18" borderId="10" xfId="0" applyNumberFormat="1" applyFont="1" applyFill="1" applyBorder="1" applyAlignment="1">
      <alignment horizontal="right" vertical="center"/>
    </xf>
    <xf numFmtId="0" fontId="23" fillId="18" borderId="10" xfId="0" applyFont="1" applyFill="1" applyBorder="1" applyAlignment="1">
      <alignment horizontal="right" vertical="center"/>
    </xf>
    <xf numFmtId="0" fontId="23" fillId="18" borderId="10" xfId="0" applyFont="1" applyFill="1" applyBorder="1" applyAlignment="1">
      <alignment horizontal="righ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18" borderId="10" xfId="0" applyFont="1" applyFill="1" applyBorder="1" applyAlignment="1">
      <alignment horizontal="center" vertical="center"/>
    </xf>
    <xf numFmtId="1" fontId="22" fillId="18" borderId="0" xfId="0" applyNumberFormat="1" applyFont="1" applyFill="1" applyBorder="1" applyAlignment="1">
      <alignment/>
    </xf>
    <xf numFmtId="0" fontId="24" fillId="18" borderId="0" xfId="0" applyFont="1" applyFill="1" applyBorder="1" applyAlignment="1">
      <alignment horizontal="center" wrapText="1"/>
    </xf>
    <xf numFmtId="49" fontId="23" fillId="18" borderId="10" xfId="0" applyNumberFormat="1" applyFont="1" applyFill="1" applyBorder="1" applyAlignment="1">
      <alignment horizontal="center" vertical="center"/>
    </xf>
    <xf numFmtId="49" fontId="28" fillId="18" borderId="10" xfId="0" applyNumberFormat="1" applyFont="1" applyFill="1" applyBorder="1" applyAlignment="1">
      <alignment horizontal="center" vertical="center"/>
    </xf>
    <xf numFmtId="172" fontId="0" fillId="18" borderId="10" xfId="0" applyNumberFormat="1" applyFont="1" applyFill="1" applyBorder="1" applyAlignment="1">
      <alignment vertical="center"/>
    </xf>
    <xf numFmtId="0" fontId="0" fillId="20" borderId="10" xfId="0" applyFont="1" applyFill="1" applyBorder="1" applyAlignment="1">
      <alignment horizontal="right" vertical="center"/>
    </xf>
    <xf numFmtId="2" fontId="23" fillId="18" borderId="10" xfId="0" applyNumberFormat="1" applyFont="1" applyFill="1" applyBorder="1" applyAlignment="1">
      <alignment horizontal="center" vertical="center"/>
    </xf>
    <xf numFmtId="0" fontId="0" fillId="18" borderId="1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1" fontId="31" fillId="0" borderId="10" xfId="0" applyNumberFormat="1" applyFont="1" applyBorder="1" applyAlignment="1">
      <alignment horizontal="center" vertical="center"/>
    </xf>
    <xf numFmtId="0" fontId="28" fillId="18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20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18" borderId="0" xfId="0" applyNumberFormat="1" applyFont="1" applyFill="1" applyBorder="1" applyAlignment="1">
      <alignment/>
    </xf>
    <xf numFmtId="0" fontId="0" fillId="18" borderId="0" xfId="0" applyFont="1" applyFill="1" applyBorder="1" applyAlignment="1">
      <alignment/>
    </xf>
    <xf numFmtId="1" fontId="14" fillId="0" borderId="0" xfId="0" applyNumberFormat="1" applyFont="1" applyFill="1" applyBorder="1" applyAlignment="1">
      <alignment horizontal="center"/>
    </xf>
    <xf numFmtId="1" fontId="0" fillId="2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18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right" vertical="center" wrapText="1"/>
    </xf>
    <xf numFmtId="1" fontId="27" fillId="18" borderId="0" xfId="0" applyNumberFormat="1" applyFont="1" applyFill="1" applyBorder="1" applyAlignment="1">
      <alignment vertical="top" wrapText="1"/>
    </xf>
    <xf numFmtId="0" fontId="0" fillId="21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22" borderId="0" xfId="0" applyFont="1" applyFill="1" applyAlignment="1">
      <alignment/>
    </xf>
    <xf numFmtId="0" fontId="14" fillId="0" borderId="0" xfId="0" applyFont="1" applyAlignment="1">
      <alignment/>
    </xf>
    <xf numFmtId="1" fontId="14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1" fontId="0" fillId="18" borderId="0" xfId="0" applyNumberFormat="1" applyFont="1" applyFill="1" applyAlignment="1">
      <alignment/>
    </xf>
    <xf numFmtId="0" fontId="0" fillId="0" borderId="0" xfId="0" applyFont="1" applyAlignment="1">
      <alignment vertical="center"/>
    </xf>
    <xf numFmtId="0" fontId="0" fillId="18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18" borderId="10" xfId="53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right" vertical="center"/>
    </xf>
    <xf numFmtId="0" fontId="30" fillId="18" borderId="10" xfId="0" applyFont="1" applyFill="1" applyBorder="1" applyAlignment="1">
      <alignment horizontal="center" vertical="center"/>
    </xf>
    <xf numFmtId="1" fontId="0" fillId="18" borderId="10" xfId="53" applyNumberFormat="1" applyFont="1" applyFill="1" applyBorder="1" applyAlignment="1">
      <alignment horizontal="center" vertical="center"/>
      <protection/>
    </xf>
    <xf numFmtId="0" fontId="2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4" fillId="20" borderId="10" xfId="0" applyFont="1" applyFill="1" applyBorder="1" applyAlignment="1">
      <alignment horizontal="center" vertical="center" wrapText="1"/>
    </xf>
    <xf numFmtId="0" fontId="24" fillId="18" borderId="10" xfId="0" applyFont="1" applyFill="1" applyBorder="1" applyAlignment="1">
      <alignment horizontal="center" vertical="center" wrapText="1"/>
    </xf>
    <xf numFmtId="0" fontId="14" fillId="18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2" fontId="23" fillId="18" borderId="10" xfId="0" applyNumberFormat="1" applyFont="1" applyFill="1" applyBorder="1" applyAlignment="1">
      <alignment horizontal="center" vertical="center" wrapText="1"/>
    </xf>
    <xf numFmtId="172" fontId="23" fillId="18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/>
    </xf>
    <xf numFmtId="2" fontId="33" fillId="18" borderId="10" xfId="0" applyNumberFormat="1" applyFont="1" applyFill="1" applyBorder="1" applyAlignment="1">
      <alignment horizontal="center" vertical="center"/>
    </xf>
    <xf numFmtId="2" fontId="21" fillId="18" borderId="10" xfId="0" applyNumberFormat="1" applyFont="1" applyFill="1" applyBorder="1" applyAlignment="1">
      <alignment horizontal="center" vertical="center"/>
    </xf>
    <xf numFmtId="1" fontId="21" fillId="18" borderId="10" xfId="0" applyNumberFormat="1" applyFont="1" applyFill="1" applyBorder="1" applyAlignment="1">
      <alignment horizontal="center" vertical="center"/>
    </xf>
    <xf numFmtId="2" fontId="34" fillId="18" borderId="10" xfId="0" applyNumberFormat="1" applyFont="1" applyFill="1" applyBorder="1" applyAlignment="1">
      <alignment horizontal="center" vertical="center"/>
    </xf>
    <xf numFmtId="2" fontId="35" fillId="18" borderId="10" xfId="0" applyNumberFormat="1" applyFont="1" applyFill="1" applyBorder="1" applyAlignment="1">
      <alignment horizontal="center" vertical="center"/>
    </xf>
    <xf numFmtId="1" fontId="35" fillId="18" borderId="10" xfId="0" applyNumberFormat="1" applyFont="1" applyFill="1" applyBorder="1" applyAlignment="1">
      <alignment horizontal="center" vertical="center"/>
    </xf>
    <xf numFmtId="0" fontId="22" fillId="18" borderId="10" xfId="0" applyFont="1" applyFill="1" applyBorder="1" applyAlignment="1">
      <alignment vertical="center"/>
    </xf>
    <xf numFmtId="172" fontId="22" fillId="18" borderId="10" xfId="0" applyNumberFormat="1" applyFont="1" applyFill="1" applyBorder="1" applyAlignment="1">
      <alignment horizontal="center" vertical="center"/>
    </xf>
    <xf numFmtId="0" fontId="0" fillId="18" borderId="10" xfId="0" applyFill="1" applyBorder="1" applyAlignment="1">
      <alignment horizontal="right" vertical="center"/>
    </xf>
    <xf numFmtId="0" fontId="14" fillId="18" borderId="10" xfId="0" applyFont="1" applyFill="1" applyBorder="1" applyAlignment="1">
      <alignment horizontal="right" vertical="center" wrapText="1"/>
    </xf>
    <xf numFmtId="2" fontId="23" fillId="0" borderId="10" xfId="0" applyNumberFormat="1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37" fillId="0" borderId="10" xfId="0" applyFont="1" applyFill="1" applyBorder="1" applyAlignment="1">
      <alignment horizontal="center" vertical="center"/>
    </xf>
    <xf numFmtId="1" fontId="23" fillId="18" borderId="10" xfId="0" applyNumberFormat="1" applyFont="1" applyFill="1" applyBorder="1" applyAlignment="1">
      <alignment horizontal="center" vertical="top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44" fillId="18" borderId="10" xfId="0" applyNumberFormat="1" applyFont="1" applyFill="1" applyBorder="1" applyAlignment="1">
      <alignment horizontal="center" vertical="center"/>
    </xf>
    <xf numFmtId="1" fontId="0" fillId="18" borderId="10" xfId="0" applyNumberFormat="1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2" fontId="0" fillId="18" borderId="10" xfId="0" applyNumberFormat="1" applyFill="1" applyBorder="1" applyAlignment="1">
      <alignment horizontal="center" vertical="center"/>
    </xf>
    <xf numFmtId="172" fontId="0" fillId="18" borderId="10" xfId="0" applyNumberForma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36" fillId="18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38" fillId="2" borderId="10" xfId="0" applyFont="1" applyFill="1" applyBorder="1" applyAlignment="1">
      <alignment horizontal="center" vertical="center"/>
    </xf>
    <xf numFmtId="0" fontId="38" fillId="18" borderId="10" xfId="0" applyFont="1" applyFill="1" applyBorder="1" applyAlignment="1">
      <alignment horizontal="center" vertical="center"/>
    </xf>
    <xf numFmtId="172" fontId="38" fillId="18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vertical="center"/>
    </xf>
    <xf numFmtId="1" fontId="23" fillId="18" borderId="10" xfId="0" applyNumberFormat="1" applyFont="1" applyFill="1" applyBorder="1" applyAlignment="1" applyProtection="1">
      <alignment horizontal="center" vertical="center"/>
      <protection/>
    </xf>
    <xf numFmtId="2" fontId="39" fillId="18" borderId="10" xfId="0" applyNumberFormat="1" applyFont="1" applyFill="1" applyBorder="1" applyAlignment="1">
      <alignment horizontal="center" vertical="center"/>
    </xf>
    <xf numFmtId="1" fontId="39" fillId="18" borderId="10" xfId="0" applyNumberFormat="1" applyFont="1" applyFill="1" applyBorder="1" applyAlignment="1">
      <alignment horizontal="center" vertical="center"/>
    </xf>
    <xf numFmtId="1" fontId="28" fillId="0" borderId="10" xfId="0" applyNumberFormat="1" applyFont="1" applyFill="1" applyBorder="1" applyAlignment="1">
      <alignment vertical="center"/>
    </xf>
    <xf numFmtId="0" fontId="0" fillId="20" borderId="10" xfId="0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1" fontId="14" fillId="2" borderId="10" xfId="0" applyNumberFormat="1" applyFont="1" applyFill="1" applyBorder="1" applyAlignment="1" applyProtection="1">
      <alignment horizontal="center" vertical="center"/>
      <protection/>
    </xf>
    <xf numFmtId="1" fontId="14" fillId="2" borderId="10" xfId="0" applyNumberFormat="1" applyFont="1" applyFill="1" applyBorder="1" applyAlignment="1" applyProtection="1">
      <alignment horizontal="center" vertical="center"/>
      <protection/>
    </xf>
    <xf numFmtId="1" fontId="14" fillId="18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1" fontId="14" fillId="18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right" vertical="center" wrapText="1"/>
    </xf>
    <xf numFmtId="2" fontId="0" fillId="18" borderId="10" xfId="0" applyNumberFormat="1" applyFill="1" applyBorder="1" applyAlignment="1">
      <alignment vertical="center"/>
    </xf>
    <xf numFmtId="0" fontId="14" fillId="20" borderId="10" xfId="0" applyFont="1" applyFill="1" applyBorder="1" applyAlignment="1">
      <alignment horizontal="right" vertical="center" wrapText="1"/>
    </xf>
    <xf numFmtId="172" fontId="23" fillId="0" borderId="10" xfId="0" applyNumberFormat="1" applyFont="1" applyFill="1" applyBorder="1" applyAlignment="1">
      <alignment vertical="center"/>
    </xf>
    <xf numFmtId="172" fontId="0" fillId="18" borderId="10" xfId="0" applyNumberFormat="1" applyFont="1" applyFill="1" applyBorder="1" applyAlignment="1">
      <alignment horizontal="center" vertical="center" wrapText="1"/>
    </xf>
    <xf numFmtId="1" fontId="0" fillId="18" borderId="10" xfId="0" applyNumberFormat="1" applyFont="1" applyFill="1" applyBorder="1" applyAlignment="1">
      <alignment horizontal="center" vertical="center" wrapText="1"/>
    </xf>
    <xf numFmtId="2" fontId="0" fillId="18" borderId="10" xfId="0" applyNumberFormat="1" applyFont="1" applyFill="1" applyBorder="1" applyAlignment="1">
      <alignment vertical="center" wrapText="1"/>
    </xf>
    <xf numFmtId="1" fontId="23" fillId="18" borderId="10" xfId="0" applyNumberFormat="1" applyFont="1" applyFill="1" applyBorder="1" applyAlignment="1">
      <alignment horizontal="center" vertical="center"/>
    </xf>
    <xf numFmtId="2" fontId="31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 wrapText="1"/>
    </xf>
    <xf numFmtId="1" fontId="0" fillId="0" borderId="0" xfId="0" applyNumberFormat="1" applyFont="1" applyBorder="1" applyAlignment="1">
      <alignment/>
    </xf>
    <xf numFmtId="0" fontId="0" fillId="18" borderId="10" xfId="53" applyFont="1" applyFill="1" applyBorder="1" applyAlignment="1">
      <alignment horizontal="right" vertical="center" wrapText="1"/>
      <protection/>
    </xf>
    <xf numFmtId="172" fontId="31" fillId="0" borderId="10" xfId="0" applyNumberFormat="1" applyFont="1" applyBorder="1" applyAlignment="1">
      <alignment horizontal="center" vertical="center"/>
    </xf>
    <xf numFmtId="0" fontId="24" fillId="23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center" vertical="center" wrapText="1"/>
    </xf>
    <xf numFmtId="0" fontId="24" fillId="27" borderId="10" xfId="0" applyFont="1" applyFill="1" applyBorder="1" applyAlignment="1">
      <alignment horizontal="center" vertical="center" wrapText="1"/>
    </xf>
    <xf numFmtId="0" fontId="24" fillId="28" borderId="10" xfId="0" applyFont="1" applyFill="1" applyBorder="1" applyAlignment="1">
      <alignment horizontal="center" vertical="center" wrapText="1"/>
    </xf>
    <xf numFmtId="0" fontId="24" fillId="29" borderId="10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left" vertical="center"/>
    </xf>
    <xf numFmtId="0" fontId="23" fillId="18" borderId="10" xfId="0" applyFont="1" applyFill="1" applyBorder="1" applyAlignment="1">
      <alignment horizontal="left" vertical="center" wrapText="1"/>
    </xf>
    <xf numFmtId="0" fontId="28" fillId="18" borderId="10" xfId="0" applyFont="1" applyFill="1" applyBorder="1" applyAlignment="1">
      <alignment vertical="center"/>
    </xf>
    <xf numFmtId="0" fontId="0" fillId="18" borderId="10" xfId="0" applyFont="1" applyFill="1" applyBorder="1" applyAlignment="1">
      <alignment vertical="center"/>
    </xf>
    <xf numFmtId="0" fontId="14" fillId="18" borderId="10" xfId="0" applyFont="1" applyFill="1" applyBorder="1" applyAlignment="1">
      <alignment vertical="center"/>
    </xf>
    <xf numFmtId="0" fontId="23" fillId="18" borderId="10" xfId="0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vertical="center"/>
    </xf>
    <xf numFmtId="0" fontId="23" fillId="18" borderId="10" xfId="0" applyFont="1" applyFill="1" applyBorder="1" applyAlignment="1">
      <alignment vertical="center"/>
    </xf>
    <xf numFmtId="0" fontId="0" fillId="18" borderId="10" xfId="0" applyFill="1" applyBorder="1" applyAlignment="1">
      <alignment horizontal="right" vertical="center" wrapText="1"/>
    </xf>
    <xf numFmtId="0" fontId="14" fillId="18" borderId="10" xfId="0" applyFont="1" applyFill="1" applyBorder="1" applyAlignment="1">
      <alignment vertical="center"/>
    </xf>
    <xf numFmtId="0" fontId="0" fillId="18" borderId="10" xfId="53" applyFont="1" applyFill="1" applyBorder="1" applyAlignment="1">
      <alignment horizontal="right" vertical="center"/>
      <protection/>
    </xf>
    <xf numFmtId="0" fontId="14" fillId="20" borderId="10" xfId="0" applyFont="1" applyFill="1" applyBorder="1" applyAlignment="1">
      <alignment horizontal="right" vertical="center" wrapText="1"/>
    </xf>
    <xf numFmtId="0" fontId="14" fillId="20" borderId="10" xfId="0" applyFont="1" applyFill="1" applyBorder="1" applyAlignment="1">
      <alignment horizontal="right" vertical="center"/>
    </xf>
    <xf numFmtId="1" fontId="0" fillId="20" borderId="10" xfId="0" applyNumberFormat="1" applyFill="1" applyBorder="1" applyAlignment="1">
      <alignment horizontal="center" vertical="center"/>
    </xf>
    <xf numFmtId="0" fontId="28" fillId="18" borderId="10" xfId="0" applyFont="1" applyFill="1" applyBorder="1" applyAlignment="1">
      <alignment vertical="center"/>
    </xf>
    <xf numFmtId="0" fontId="0" fillId="18" borderId="10" xfId="0" applyFont="1" applyFill="1" applyBorder="1" applyAlignment="1">
      <alignment vertical="center"/>
    </xf>
    <xf numFmtId="0" fontId="23" fillId="18" borderId="10" xfId="0" applyFont="1" applyFill="1" applyBorder="1" applyAlignment="1">
      <alignment horizontal="left" vertical="center" wrapText="1"/>
    </xf>
    <xf numFmtId="0" fontId="23" fillId="18" borderId="10" xfId="0" applyFont="1" applyFill="1" applyBorder="1" applyAlignment="1">
      <alignment horizontal="left" vertical="center" wrapText="1"/>
    </xf>
    <xf numFmtId="0" fontId="14" fillId="18" borderId="10" xfId="0" applyNumberFormat="1" applyFont="1" applyFill="1" applyBorder="1" applyAlignment="1">
      <alignment horizontal="right" vertical="center" wrapText="1"/>
    </xf>
    <xf numFmtId="2" fontId="14" fillId="18" borderId="10" xfId="0" applyNumberFormat="1" applyFont="1" applyFill="1" applyBorder="1" applyAlignment="1">
      <alignment horizontal="right"/>
    </xf>
    <xf numFmtId="0" fontId="40" fillId="0" borderId="10" xfId="0" applyFont="1" applyFill="1" applyBorder="1" applyAlignment="1">
      <alignment horizontal="right" vertical="center"/>
    </xf>
    <xf numFmtId="2" fontId="22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0" fontId="0" fillId="18" borderId="10" xfId="0" applyFill="1" applyBorder="1" applyAlignment="1">
      <alignment horizontal="center" vertical="center" wrapText="1"/>
    </xf>
    <xf numFmtId="174" fontId="14" fillId="18" borderId="10" xfId="0" applyNumberFormat="1" applyFont="1" applyFill="1" applyBorder="1" applyAlignment="1">
      <alignment horizontal="center" vertical="center"/>
    </xf>
    <xf numFmtId="2" fontId="14" fillId="18" borderId="10" xfId="0" applyNumberFormat="1" applyFont="1" applyFill="1" applyBorder="1" applyAlignment="1">
      <alignment horizontal="right" vertical="center" wrapText="1"/>
    </xf>
    <xf numFmtId="0" fontId="0" fillId="18" borderId="10" xfId="0" applyFont="1" applyFill="1" applyBorder="1" applyAlignment="1">
      <alignment vertical="center" wrapText="1"/>
    </xf>
    <xf numFmtId="0" fontId="0" fillId="18" borderId="10" xfId="0" applyFont="1" applyFill="1" applyBorder="1" applyAlignment="1">
      <alignment vertical="center"/>
    </xf>
    <xf numFmtId="172" fontId="23" fillId="30" borderId="10" xfId="0" applyNumberFormat="1" applyFont="1" applyFill="1" applyBorder="1" applyAlignment="1">
      <alignment horizontal="center" vertical="center"/>
    </xf>
    <xf numFmtId="1" fontId="23" fillId="30" borderId="10" xfId="0" applyNumberFormat="1" applyFont="1" applyFill="1" applyBorder="1" applyAlignment="1">
      <alignment horizontal="center" vertical="center"/>
    </xf>
    <xf numFmtId="2" fontId="23" fillId="30" borderId="10" xfId="0" applyNumberFormat="1" applyFont="1" applyFill="1" applyBorder="1" applyAlignment="1">
      <alignment horizontal="center" vertical="center"/>
    </xf>
    <xf numFmtId="172" fontId="14" fillId="18" borderId="10" xfId="0" applyNumberFormat="1" applyFont="1" applyFill="1" applyBorder="1" applyAlignment="1">
      <alignment vertical="center"/>
    </xf>
    <xf numFmtId="1" fontId="44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vertical="center"/>
    </xf>
    <xf numFmtId="0" fontId="14" fillId="31" borderId="10" xfId="0" applyFont="1" applyFill="1" applyBorder="1" applyAlignment="1">
      <alignment horizontal="center" vertical="center"/>
    </xf>
    <xf numFmtId="2" fontId="14" fillId="31" borderId="10" xfId="0" applyNumberFormat="1" applyFont="1" applyFill="1" applyBorder="1" applyAlignment="1">
      <alignment horizontal="center" vertical="center"/>
    </xf>
    <xf numFmtId="2" fontId="14" fillId="18" borderId="10" xfId="0" applyNumberFormat="1" applyFont="1" applyFill="1" applyBorder="1" applyAlignment="1">
      <alignment vertical="center" wrapText="1"/>
    </xf>
    <xf numFmtId="172" fontId="14" fillId="18" borderId="10" xfId="0" applyNumberFormat="1" applyFont="1" applyFill="1" applyBorder="1" applyAlignment="1">
      <alignment horizontal="center" vertical="center" wrapText="1"/>
    </xf>
    <xf numFmtId="1" fontId="23" fillId="18" borderId="10" xfId="0" applyNumberFormat="1" applyFont="1" applyFill="1" applyBorder="1" applyAlignment="1">
      <alignment vertical="center"/>
    </xf>
    <xf numFmtId="0" fontId="0" fillId="20" borderId="10" xfId="0" applyFill="1" applyBorder="1" applyAlignment="1">
      <alignment horizontal="right" vertical="center"/>
    </xf>
    <xf numFmtId="0" fontId="32" fillId="18" borderId="10" xfId="0" applyFont="1" applyFill="1" applyBorder="1" applyAlignment="1">
      <alignment horizontal="right" vertical="center" wrapText="1"/>
    </xf>
    <xf numFmtId="2" fontId="31" fillId="18" borderId="10" xfId="0" applyNumberFormat="1" applyFont="1" applyFill="1" applyBorder="1" applyAlignment="1">
      <alignment horizontal="center" vertical="center"/>
    </xf>
    <xf numFmtId="2" fontId="31" fillId="0" borderId="10" xfId="0" applyNumberFormat="1" applyFont="1" applyBorder="1" applyAlignment="1">
      <alignment horizontal="center" vertical="center"/>
    </xf>
    <xf numFmtId="172" fontId="14" fillId="0" borderId="10" xfId="0" applyNumberFormat="1" applyFont="1" applyBorder="1" applyAlignment="1">
      <alignment horizontal="center" vertical="center"/>
    </xf>
    <xf numFmtId="0" fontId="23" fillId="18" borderId="11" xfId="0" applyFont="1" applyFill="1" applyBorder="1" applyAlignment="1">
      <alignment horizontal="left" vertical="center" wrapText="1"/>
    </xf>
    <xf numFmtId="0" fontId="23" fillId="18" borderId="12" xfId="0" applyFont="1" applyFill="1" applyBorder="1" applyAlignment="1">
      <alignment horizontal="left" vertical="center" wrapText="1"/>
    </xf>
    <xf numFmtId="0" fontId="23" fillId="18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18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/>
    </xf>
    <xf numFmtId="0" fontId="23" fillId="18" borderId="11" xfId="0" applyFont="1" applyFill="1" applyBorder="1" applyAlignment="1">
      <alignment horizontal="left" vertical="center"/>
    </xf>
    <xf numFmtId="0" fontId="23" fillId="18" borderId="12" xfId="0" applyFont="1" applyFill="1" applyBorder="1" applyAlignment="1">
      <alignment horizontal="left" vertical="center"/>
    </xf>
    <xf numFmtId="0" fontId="23" fillId="18" borderId="13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left" vertical="center" wrapText="1"/>
    </xf>
    <xf numFmtId="0" fontId="23" fillId="0" borderId="12" xfId="0" applyNumberFormat="1" applyFont="1" applyFill="1" applyBorder="1" applyAlignment="1">
      <alignment horizontal="left" vertical="center" wrapText="1"/>
    </xf>
    <xf numFmtId="0" fontId="23" fillId="0" borderId="13" xfId="0" applyNumberFormat="1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3" fillId="18" borderId="10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8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9" fillId="18" borderId="10" xfId="0" applyFont="1" applyFill="1" applyBorder="1" applyAlignment="1">
      <alignment horizontal="center" vertical="center"/>
    </xf>
    <xf numFmtId="0" fontId="14" fillId="18" borderId="12" xfId="0" applyFont="1" applyFill="1" applyBorder="1" applyAlignment="1">
      <alignment wrapText="1"/>
    </xf>
    <xf numFmtId="0" fontId="14" fillId="18" borderId="13" xfId="0" applyFont="1" applyFill="1" applyBorder="1" applyAlignment="1">
      <alignment wrapText="1"/>
    </xf>
    <xf numFmtId="0" fontId="28" fillId="18" borderId="10" xfId="0" applyFont="1" applyFill="1" applyBorder="1" applyAlignment="1">
      <alignment horizontal="left" vertical="center" wrapText="1"/>
    </xf>
    <xf numFmtId="0" fontId="28" fillId="18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23" fillId="18" borderId="11" xfId="0" applyFont="1" applyFill="1" applyBorder="1" applyAlignment="1">
      <alignment horizontal="center" vertical="center"/>
    </xf>
    <xf numFmtId="0" fontId="23" fillId="18" borderId="12" xfId="0" applyFont="1" applyFill="1" applyBorder="1" applyAlignment="1">
      <alignment horizontal="center" vertical="center"/>
    </xf>
    <xf numFmtId="0" fontId="23" fillId="18" borderId="13" xfId="0" applyFont="1" applyFill="1" applyBorder="1" applyAlignment="1">
      <alignment horizontal="center" vertical="center"/>
    </xf>
    <xf numFmtId="0" fontId="28" fillId="18" borderId="11" xfId="0" applyFont="1" applyFill="1" applyBorder="1" applyAlignment="1">
      <alignment horizontal="center" vertical="center"/>
    </xf>
    <xf numFmtId="0" fontId="28" fillId="18" borderId="12" xfId="0" applyFont="1" applyFill="1" applyBorder="1" applyAlignment="1">
      <alignment horizontal="center" vertical="center"/>
    </xf>
    <xf numFmtId="0" fontId="28" fillId="18" borderId="13" xfId="0" applyFont="1" applyFill="1" applyBorder="1" applyAlignment="1">
      <alignment horizontal="center" vertical="center"/>
    </xf>
    <xf numFmtId="0" fontId="28" fillId="18" borderId="10" xfId="0" applyFont="1" applyFill="1" applyBorder="1" applyAlignment="1">
      <alignment horizontal="left" vertical="center"/>
    </xf>
    <xf numFmtId="0" fontId="0" fillId="18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3" fillId="18" borderId="10" xfId="0" applyFont="1" applyFill="1" applyBorder="1" applyAlignment="1">
      <alignment horizontal="left" vertical="center"/>
    </xf>
    <xf numFmtId="0" fontId="0" fillId="18" borderId="10" xfId="0" applyFont="1" applyFill="1" applyBorder="1" applyAlignment="1">
      <alignment vertical="center" wrapText="1"/>
    </xf>
    <xf numFmtId="0" fontId="29" fillId="18" borderId="10" xfId="0" applyFont="1" applyFill="1" applyBorder="1" applyAlignment="1">
      <alignment horizontal="center" vertical="center" wrapText="1"/>
    </xf>
    <xf numFmtId="0" fontId="41" fillId="18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22" fillId="18" borderId="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18" borderId="10" xfId="0" applyFont="1" applyFill="1" applyBorder="1" applyAlignment="1">
      <alignment horizontal="left" vertical="center"/>
    </xf>
    <xf numFmtId="0" fontId="22" fillId="18" borderId="10" xfId="0" applyFont="1" applyFill="1" applyBorder="1" applyAlignment="1">
      <alignment horizontal="left" vertical="center" wrapText="1"/>
    </xf>
    <xf numFmtId="0" fontId="14" fillId="18" borderId="10" xfId="0" applyFont="1" applyFill="1" applyBorder="1" applyAlignment="1">
      <alignment vertical="center"/>
    </xf>
    <xf numFmtId="0" fontId="28" fillId="18" borderId="10" xfId="0" applyFont="1" applyFill="1" applyBorder="1" applyAlignment="1">
      <alignment vertical="center"/>
    </xf>
    <xf numFmtId="0" fontId="31" fillId="18" borderId="10" xfId="0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5" fillId="18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07"/>
  <sheetViews>
    <sheetView tabSelected="1" view="pageBreakPreview" zoomScaleNormal="125" zoomScaleSheetLayoutView="100" zoomScalePageLayoutView="0" workbookViewId="0" topLeftCell="A1">
      <selection activeCell="AA1101" sqref="AA1101"/>
    </sheetView>
  </sheetViews>
  <sheetFormatPr defaultColWidth="9.00390625" defaultRowHeight="24.75" customHeight="1" outlineLevelCol="1"/>
  <cols>
    <col min="1" max="1" width="38.875" style="193" customWidth="1"/>
    <col min="2" max="2" width="8.375" style="193" customWidth="1"/>
    <col min="3" max="3" width="7.75390625" style="193" customWidth="1"/>
    <col min="4" max="4" width="7.375" style="193" customWidth="1"/>
    <col min="5" max="6" width="7.75390625" style="193" customWidth="1"/>
    <col min="7" max="7" width="7.375" style="193" customWidth="1"/>
    <col min="8" max="8" width="8.25390625" style="192" customWidth="1"/>
    <col min="9" max="9" width="8.75390625" style="193" customWidth="1" outlineLevel="1"/>
    <col min="10" max="10" width="4.375" style="165" customWidth="1"/>
    <col min="11" max="11" width="9.125" style="165" hidden="1" customWidth="1" outlineLevel="1"/>
    <col min="12" max="12" width="10.625" style="165" hidden="1" customWidth="1" outlineLevel="1"/>
    <col min="13" max="13" width="9.125" style="165" hidden="1" customWidth="1" outlineLevel="1"/>
    <col min="14" max="14" width="2.125" style="165" customWidth="1" collapsed="1"/>
    <col min="15" max="22" width="9.125" style="165" hidden="1" customWidth="1"/>
    <col min="23" max="16384" width="9.125" style="165" customWidth="1"/>
  </cols>
  <sheetData>
    <row r="1" spans="1:10" ht="45" customHeight="1">
      <c r="A1" s="374" t="s">
        <v>351</v>
      </c>
      <c r="B1" s="374"/>
      <c r="C1" s="374"/>
      <c r="D1" s="374"/>
      <c r="E1" s="374"/>
      <c r="F1" s="374"/>
      <c r="G1" s="374"/>
      <c r="H1" s="374"/>
      <c r="I1" s="374"/>
      <c r="J1" s="18"/>
    </row>
    <row r="2" spans="1:10" ht="60" customHeight="1">
      <c r="A2" s="375" t="s">
        <v>362</v>
      </c>
      <c r="B2" s="375"/>
      <c r="C2" s="375"/>
      <c r="D2" s="375"/>
      <c r="E2" s="375"/>
      <c r="F2" s="375"/>
      <c r="G2" s="375"/>
      <c r="H2" s="375"/>
      <c r="I2" s="375"/>
      <c r="J2" s="18"/>
    </row>
    <row r="3" spans="1:11" ht="24.75" customHeight="1">
      <c r="A3" s="370" t="s">
        <v>0</v>
      </c>
      <c r="B3" s="370"/>
      <c r="C3" s="370"/>
      <c r="D3" s="370"/>
      <c r="E3" s="370"/>
      <c r="F3" s="370"/>
      <c r="G3" s="370"/>
      <c r="H3" s="370"/>
      <c r="I3" s="370"/>
      <c r="J3" s="19"/>
      <c r="K3" s="165" t="s">
        <v>0</v>
      </c>
    </row>
    <row r="4" spans="1:12" ht="24.75" customHeight="1">
      <c r="A4" s="337" t="s">
        <v>1</v>
      </c>
      <c r="B4" s="337" t="s">
        <v>2</v>
      </c>
      <c r="C4" s="337" t="s">
        <v>3</v>
      </c>
      <c r="D4" s="337" t="s">
        <v>4</v>
      </c>
      <c r="E4" s="337"/>
      <c r="F4" s="337"/>
      <c r="G4" s="337"/>
      <c r="H4" s="337"/>
      <c r="I4" s="33" t="s">
        <v>230</v>
      </c>
      <c r="J4" s="19"/>
      <c r="K4" s="51" t="s">
        <v>37</v>
      </c>
      <c r="L4" s="165">
        <f>D82</f>
        <v>30</v>
      </c>
    </row>
    <row r="5" spans="1:12" ht="24.75" customHeight="1">
      <c r="A5" s="337"/>
      <c r="B5" s="337"/>
      <c r="C5" s="337"/>
      <c r="D5" s="14" t="s">
        <v>5</v>
      </c>
      <c r="E5" s="14" t="s">
        <v>6</v>
      </c>
      <c r="F5" s="14" t="s">
        <v>7</v>
      </c>
      <c r="G5" s="14" t="s">
        <v>8</v>
      </c>
      <c r="H5" s="98" t="s">
        <v>9</v>
      </c>
      <c r="I5" s="33" t="s">
        <v>86</v>
      </c>
      <c r="J5" s="19"/>
      <c r="K5" s="52" t="s">
        <v>38</v>
      </c>
      <c r="L5" s="167">
        <f>C14+D83+C50</f>
        <v>51</v>
      </c>
    </row>
    <row r="6" spans="1:12" ht="24.75" customHeight="1">
      <c r="A6" s="341" t="s">
        <v>10</v>
      </c>
      <c r="B6" s="341"/>
      <c r="C6" s="341"/>
      <c r="D6" s="58">
        <f>D7+25+D16</f>
        <v>355</v>
      </c>
      <c r="E6" s="59">
        <f>E7+E13+E16</f>
        <v>12.2</v>
      </c>
      <c r="F6" s="59">
        <f>F7+F13+F16</f>
        <v>13.5</v>
      </c>
      <c r="G6" s="59">
        <f>G7+G13+G16</f>
        <v>45</v>
      </c>
      <c r="H6" s="49">
        <f>H7+H13+H16</f>
        <v>350.3</v>
      </c>
      <c r="I6" s="261">
        <f>I7+I13+I16</f>
        <v>1.46</v>
      </c>
      <c r="J6" s="19"/>
      <c r="K6" s="52" t="s">
        <v>101</v>
      </c>
      <c r="L6" s="166">
        <f>C88</f>
        <v>26</v>
      </c>
    </row>
    <row r="7" spans="1:12" ht="24.75" customHeight="1">
      <c r="A7" s="331" t="s">
        <v>214</v>
      </c>
      <c r="B7" s="331"/>
      <c r="C7" s="331"/>
      <c r="D7" s="279">
        <v>150</v>
      </c>
      <c r="E7" s="36">
        <v>6</v>
      </c>
      <c r="F7" s="36">
        <v>6.7</v>
      </c>
      <c r="G7" s="36">
        <v>20</v>
      </c>
      <c r="H7" s="117">
        <f>E7*4+F7*9+G7*4</f>
        <v>164.3</v>
      </c>
      <c r="I7" s="205">
        <v>0.68</v>
      </c>
      <c r="J7" s="19"/>
      <c r="K7" s="53" t="s">
        <v>102</v>
      </c>
      <c r="L7" s="167">
        <f>C8+C41</f>
        <v>33</v>
      </c>
    </row>
    <row r="8" spans="1:12" ht="24.75" customHeight="1">
      <c r="A8" s="115" t="s">
        <v>39</v>
      </c>
      <c r="B8" s="57">
        <v>18</v>
      </c>
      <c r="C8" s="57">
        <v>18</v>
      </c>
      <c r="D8" s="56"/>
      <c r="E8" s="55"/>
      <c r="F8" s="55"/>
      <c r="G8" s="55"/>
      <c r="H8" s="41"/>
      <c r="I8" s="119"/>
      <c r="J8" s="19"/>
      <c r="K8" s="53" t="s">
        <v>75</v>
      </c>
      <c r="L8" s="167"/>
    </row>
    <row r="9" spans="1:12" ht="24.75" customHeight="1">
      <c r="A9" s="115" t="s">
        <v>84</v>
      </c>
      <c r="B9" s="56">
        <v>140</v>
      </c>
      <c r="C9" s="56">
        <v>140</v>
      </c>
      <c r="D9" s="56"/>
      <c r="E9" s="55"/>
      <c r="F9" s="55"/>
      <c r="G9" s="55"/>
      <c r="H9" s="55"/>
      <c r="I9" s="126"/>
      <c r="J9" s="19"/>
      <c r="K9" s="52" t="s">
        <v>25</v>
      </c>
      <c r="L9" s="167">
        <f>C42</f>
        <v>36</v>
      </c>
    </row>
    <row r="10" spans="1:12" ht="24.75" customHeight="1">
      <c r="A10" s="115" t="s">
        <v>40</v>
      </c>
      <c r="B10" s="121">
        <v>2.5</v>
      </c>
      <c r="C10" s="121">
        <v>2.5</v>
      </c>
      <c r="D10" s="56"/>
      <c r="E10" s="55"/>
      <c r="F10" s="55"/>
      <c r="G10" s="55"/>
      <c r="H10" s="34"/>
      <c r="I10" s="37"/>
      <c r="J10" s="19"/>
      <c r="K10" s="52" t="s">
        <v>27</v>
      </c>
      <c r="L10" s="167">
        <f>C51+C24+C46+C48+C57+C58+C60+C61</f>
        <v>219.6</v>
      </c>
    </row>
    <row r="11" spans="1:12" ht="24.75" customHeight="1">
      <c r="A11" s="136" t="s">
        <v>85</v>
      </c>
      <c r="B11" s="121">
        <v>0.8</v>
      </c>
      <c r="C11" s="121">
        <v>0.8</v>
      </c>
      <c r="D11" s="56"/>
      <c r="E11" s="55"/>
      <c r="F11" s="55"/>
      <c r="G11" s="55"/>
      <c r="H11" s="34"/>
      <c r="I11" s="37"/>
      <c r="J11" s="19"/>
      <c r="K11" s="52" t="s">
        <v>24</v>
      </c>
      <c r="L11" s="167">
        <f>D21+C97</f>
        <v>143</v>
      </c>
    </row>
    <row r="12" spans="1:12" ht="24.75" customHeight="1">
      <c r="A12" s="115" t="s">
        <v>41</v>
      </c>
      <c r="B12" s="56">
        <v>3</v>
      </c>
      <c r="C12" s="56">
        <v>3</v>
      </c>
      <c r="D12" s="56"/>
      <c r="E12" s="55"/>
      <c r="F12" s="55"/>
      <c r="G12" s="55"/>
      <c r="H12" s="34"/>
      <c r="I12" s="37"/>
      <c r="J12" s="19"/>
      <c r="K12" s="52" t="s">
        <v>28</v>
      </c>
      <c r="L12" s="165">
        <f>C80</f>
        <v>10</v>
      </c>
    </row>
    <row r="13" spans="1:11" ht="24.75" customHeight="1">
      <c r="A13" s="331" t="s">
        <v>115</v>
      </c>
      <c r="B13" s="331"/>
      <c r="C13" s="331"/>
      <c r="D13" s="149" t="s">
        <v>63</v>
      </c>
      <c r="E13" s="36">
        <v>1.6</v>
      </c>
      <c r="F13" s="36">
        <v>3.5</v>
      </c>
      <c r="G13" s="36">
        <v>9.9</v>
      </c>
      <c r="H13" s="117">
        <f>E13*4+F13*9+G13*4</f>
        <v>77.5</v>
      </c>
      <c r="I13" s="37">
        <v>0</v>
      </c>
      <c r="J13" s="19"/>
      <c r="K13" s="52" t="s">
        <v>80</v>
      </c>
    </row>
    <row r="14" spans="1:11" ht="24.75" customHeight="1">
      <c r="A14" s="115" t="s">
        <v>44</v>
      </c>
      <c r="B14" s="56">
        <v>20</v>
      </c>
      <c r="C14" s="56">
        <v>20</v>
      </c>
      <c r="D14" s="56"/>
      <c r="E14" s="121"/>
      <c r="F14" s="121"/>
      <c r="G14" s="121"/>
      <c r="H14" s="56"/>
      <c r="I14" s="122"/>
      <c r="J14" s="19"/>
      <c r="K14" s="54" t="s">
        <v>81</v>
      </c>
    </row>
    <row r="15" spans="1:12" ht="24.75" customHeight="1">
      <c r="A15" s="115" t="s">
        <v>41</v>
      </c>
      <c r="B15" s="56">
        <v>5</v>
      </c>
      <c r="C15" s="56">
        <v>5</v>
      </c>
      <c r="D15" s="56"/>
      <c r="E15" s="121"/>
      <c r="F15" s="121"/>
      <c r="G15" s="121"/>
      <c r="H15" s="56"/>
      <c r="I15" s="122"/>
      <c r="J15" s="19"/>
      <c r="K15" s="52" t="s">
        <v>23</v>
      </c>
      <c r="L15" s="167">
        <f>C10+C19+C119+C81+C89+C98</f>
        <v>39.6</v>
      </c>
    </row>
    <row r="16" spans="1:11" ht="24.75" customHeight="1">
      <c r="A16" s="325" t="s">
        <v>152</v>
      </c>
      <c r="B16" s="325"/>
      <c r="C16" s="325"/>
      <c r="D16" s="279">
        <v>180</v>
      </c>
      <c r="E16" s="36">
        <v>4.6</v>
      </c>
      <c r="F16" s="36">
        <v>3.3</v>
      </c>
      <c r="G16" s="36">
        <v>15.1</v>
      </c>
      <c r="H16" s="117">
        <f>E16*4+F16*9+G16*4</f>
        <v>108.5</v>
      </c>
      <c r="I16" s="37">
        <v>0.78</v>
      </c>
      <c r="J16" s="19"/>
      <c r="K16" s="52" t="s">
        <v>29</v>
      </c>
    </row>
    <row r="17" spans="1:12" ht="24.75" customHeight="1">
      <c r="A17" s="115" t="s">
        <v>107</v>
      </c>
      <c r="B17" s="56">
        <v>1.8</v>
      </c>
      <c r="C17" s="56">
        <v>1.8</v>
      </c>
      <c r="D17" s="56"/>
      <c r="E17" s="121"/>
      <c r="F17" s="121"/>
      <c r="G17" s="121"/>
      <c r="H17" s="56"/>
      <c r="I17" s="122"/>
      <c r="J17" s="19"/>
      <c r="K17" s="52" t="s">
        <v>150</v>
      </c>
      <c r="L17" s="165">
        <f>C17</f>
        <v>1.8</v>
      </c>
    </row>
    <row r="18" spans="1:11" ht="24.75" customHeight="1">
      <c r="A18" s="115" t="s">
        <v>84</v>
      </c>
      <c r="B18" s="56">
        <v>130</v>
      </c>
      <c r="C18" s="56">
        <v>130</v>
      </c>
      <c r="D18" s="56"/>
      <c r="E18" s="121"/>
      <c r="F18" s="121"/>
      <c r="G18" s="121"/>
      <c r="H18" s="56"/>
      <c r="I18" s="122"/>
      <c r="J18" s="19"/>
      <c r="K18" s="51" t="s">
        <v>151</v>
      </c>
    </row>
    <row r="19" spans="1:12" ht="24.75" customHeight="1">
      <c r="A19" s="115" t="s">
        <v>40</v>
      </c>
      <c r="B19" s="56">
        <v>12</v>
      </c>
      <c r="C19" s="56">
        <v>12</v>
      </c>
      <c r="D19" s="56"/>
      <c r="E19" s="121"/>
      <c r="F19" s="121"/>
      <c r="G19" s="121"/>
      <c r="H19" s="56"/>
      <c r="I19" s="119"/>
      <c r="J19" s="19"/>
      <c r="K19" s="52" t="s">
        <v>30</v>
      </c>
      <c r="L19" s="165">
        <f>C118</f>
        <v>0.45</v>
      </c>
    </row>
    <row r="20" spans="1:12" ht="24.75" customHeight="1">
      <c r="A20" s="357" t="s">
        <v>108</v>
      </c>
      <c r="B20" s="357"/>
      <c r="C20" s="357"/>
      <c r="D20" s="145"/>
      <c r="E20" s="58">
        <f>E21</f>
        <v>0.9</v>
      </c>
      <c r="F20" s="58">
        <f>F21</f>
        <v>0.3</v>
      </c>
      <c r="G20" s="58">
        <f>G21</f>
        <v>15.3</v>
      </c>
      <c r="H20" s="141">
        <f>H21</f>
        <v>67.5</v>
      </c>
      <c r="I20" s="59">
        <f>I21</f>
        <v>6</v>
      </c>
      <c r="J20" s="19"/>
      <c r="K20" s="52" t="s">
        <v>103</v>
      </c>
      <c r="L20" s="167">
        <f>C53</f>
        <v>63</v>
      </c>
    </row>
    <row r="21" spans="1:11" ht="43.5" customHeight="1">
      <c r="A21" s="346" t="s">
        <v>357</v>
      </c>
      <c r="B21" s="346"/>
      <c r="C21" s="346"/>
      <c r="D21" s="68">
        <v>120</v>
      </c>
      <c r="E21" s="123">
        <v>0.9</v>
      </c>
      <c r="F21" s="123">
        <v>0.3</v>
      </c>
      <c r="G21" s="123">
        <v>15.3</v>
      </c>
      <c r="H21" s="117">
        <f>E21*4+F21*9+G21*4</f>
        <v>67.5</v>
      </c>
      <c r="I21" s="36">
        <v>6</v>
      </c>
      <c r="J21" s="20"/>
      <c r="K21" s="51" t="s">
        <v>82</v>
      </c>
    </row>
    <row r="22" spans="1:11" ht="24.75" customHeight="1">
      <c r="A22" s="341" t="s">
        <v>11</v>
      </c>
      <c r="B22" s="341"/>
      <c r="C22" s="341"/>
      <c r="D22" s="155">
        <f>D23+190+D52+D79</f>
        <v>520</v>
      </c>
      <c r="E22" s="59">
        <f>E23+E40+E65+E79+E82+E83</f>
        <v>16.88</v>
      </c>
      <c r="F22" s="59">
        <f>F23+F40+F65+F79+F82+F83</f>
        <v>15.885</v>
      </c>
      <c r="G22" s="59">
        <f>G23+G40+G65+G79+G82+G83</f>
        <v>59.00214285714286</v>
      </c>
      <c r="H22" s="49">
        <f>H23+H40+H65+H79+H82+H83</f>
        <v>444.4785714285714</v>
      </c>
      <c r="I22" s="59">
        <f>I23+I40+I65+I79+I82+I83</f>
        <v>7.3</v>
      </c>
      <c r="J22" s="20"/>
      <c r="K22" s="51" t="s">
        <v>83</v>
      </c>
    </row>
    <row r="23" spans="1:12" ht="43.5" customHeight="1">
      <c r="A23" s="332" t="s">
        <v>233</v>
      </c>
      <c r="B23" s="378"/>
      <c r="C23" s="378"/>
      <c r="D23" s="1">
        <v>40</v>
      </c>
      <c r="E23" s="2">
        <v>0.6</v>
      </c>
      <c r="F23" s="2">
        <v>2</v>
      </c>
      <c r="G23" s="2">
        <v>3</v>
      </c>
      <c r="H23" s="34">
        <f>E23*4+F23*9+G23*4</f>
        <v>32.4</v>
      </c>
      <c r="I23" s="9">
        <v>0.84</v>
      </c>
      <c r="J23" s="20"/>
      <c r="K23" s="52" t="s">
        <v>31</v>
      </c>
      <c r="L23" s="167"/>
    </row>
    <row r="24" spans="1:12" ht="24.75" customHeight="1">
      <c r="A24" s="32" t="s">
        <v>74</v>
      </c>
      <c r="B24" s="93">
        <f>C24*1.25</f>
        <v>52.5</v>
      </c>
      <c r="C24" s="93">
        <v>42</v>
      </c>
      <c r="D24" s="96"/>
      <c r="E24" s="101"/>
      <c r="F24" s="101"/>
      <c r="G24" s="101"/>
      <c r="H24" s="121"/>
      <c r="I24" s="89"/>
      <c r="J24" s="20"/>
      <c r="K24" s="54" t="s">
        <v>32</v>
      </c>
      <c r="L24" s="167">
        <f>C9+C18+C95</f>
        <v>280</v>
      </c>
    </row>
    <row r="25" spans="1:11" ht="24.75" customHeight="1">
      <c r="A25" s="78" t="s">
        <v>45</v>
      </c>
      <c r="B25" s="93">
        <f>C25*1.33</f>
        <v>55.86</v>
      </c>
      <c r="C25" s="93">
        <v>42</v>
      </c>
      <c r="D25" s="96"/>
      <c r="E25" s="101"/>
      <c r="F25" s="101"/>
      <c r="G25" s="101"/>
      <c r="H25" s="34"/>
      <c r="I25" s="89"/>
      <c r="J25" s="20"/>
      <c r="K25" s="51" t="s">
        <v>33</v>
      </c>
    </row>
    <row r="26" spans="1:12" ht="24.75" customHeight="1">
      <c r="A26" s="78" t="s">
        <v>46</v>
      </c>
      <c r="B26" s="93">
        <v>2</v>
      </c>
      <c r="C26" s="93">
        <v>2</v>
      </c>
      <c r="D26" s="96"/>
      <c r="E26" s="101"/>
      <c r="F26" s="101"/>
      <c r="G26" s="101"/>
      <c r="H26" s="34"/>
      <c r="I26" s="89"/>
      <c r="J26" s="20"/>
      <c r="K26" s="51" t="s">
        <v>34</v>
      </c>
      <c r="L26" s="167"/>
    </row>
    <row r="27" spans="1:11" ht="24.75" customHeight="1">
      <c r="A27" s="330" t="s">
        <v>136</v>
      </c>
      <c r="B27" s="330"/>
      <c r="C27" s="330"/>
      <c r="D27" s="330"/>
      <c r="E27" s="330"/>
      <c r="F27" s="330"/>
      <c r="G27" s="330"/>
      <c r="H27" s="330"/>
      <c r="I27" s="330"/>
      <c r="J27" s="20"/>
      <c r="K27" s="52" t="s">
        <v>104</v>
      </c>
    </row>
    <row r="28" spans="1:12" ht="43.5" customHeight="1">
      <c r="A28" s="346" t="s">
        <v>231</v>
      </c>
      <c r="B28" s="373"/>
      <c r="C28" s="373"/>
      <c r="D28" s="279">
        <v>40</v>
      </c>
      <c r="E28" s="36">
        <v>0.6</v>
      </c>
      <c r="F28" s="36">
        <v>0.1</v>
      </c>
      <c r="G28" s="36">
        <v>3</v>
      </c>
      <c r="H28" s="34">
        <f>E28*4+F28*9+G28*4</f>
        <v>15.3</v>
      </c>
      <c r="I28" s="37">
        <v>0.8</v>
      </c>
      <c r="J28" s="20"/>
      <c r="K28" s="51" t="s">
        <v>35</v>
      </c>
      <c r="L28" s="166">
        <f>C15+C12+C49+C90</f>
        <v>12.4</v>
      </c>
    </row>
    <row r="29" spans="1:12" ht="24.75" customHeight="1">
      <c r="A29" s="32" t="s">
        <v>74</v>
      </c>
      <c r="B29" s="57">
        <f>C29*1.25</f>
        <v>53.75</v>
      </c>
      <c r="C29" s="57">
        <v>43</v>
      </c>
      <c r="D29" s="56"/>
      <c r="E29" s="121"/>
      <c r="F29" s="121"/>
      <c r="G29" s="121"/>
      <c r="H29" s="121"/>
      <c r="I29" s="138"/>
      <c r="J29" s="20"/>
      <c r="K29" s="51" t="s">
        <v>26</v>
      </c>
      <c r="L29" s="167">
        <f>C26+C100+C63</f>
        <v>5.8</v>
      </c>
    </row>
    <row r="30" spans="1:12" ht="24.75" customHeight="1">
      <c r="A30" s="115" t="s">
        <v>45</v>
      </c>
      <c r="B30" s="57">
        <f>C30*1.33</f>
        <v>57.190000000000005</v>
      </c>
      <c r="C30" s="57">
        <v>43</v>
      </c>
      <c r="D30" s="56"/>
      <c r="E30" s="121"/>
      <c r="F30" s="121"/>
      <c r="G30" s="121"/>
      <c r="H30" s="121"/>
      <c r="I30" s="121"/>
      <c r="J30" s="20"/>
      <c r="K30" s="52" t="s">
        <v>36</v>
      </c>
      <c r="L30" s="167">
        <f>C92+C99</f>
        <v>6</v>
      </c>
    </row>
    <row r="31" spans="1:12" ht="43.5" customHeight="1">
      <c r="A31" s="115" t="s">
        <v>167</v>
      </c>
      <c r="B31" s="121">
        <f>C31*1.35</f>
        <v>2.7</v>
      </c>
      <c r="C31" s="57">
        <v>2</v>
      </c>
      <c r="D31" s="56"/>
      <c r="E31" s="121"/>
      <c r="F31" s="121"/>
      <c r="G31" s="121"/>
      <c r="H31" s="34"/>
      <c r="I31" s="138"/>
      <c r="J31" s="20"/>
      <c r="K31" s="52" t="s">
        <v>140</v>
      </c>
      <c r="L31" s="166">
        <f>C93</f>
        <v>0.9</v>
      </c>
    </row>
    <row r="32" spans="1:11" ht="24.75" customHeight="1">
      <c r="A32" s="330" t="s">
        <v>136</v>
      </c>
      <c r="B32" s="330"/>
      <c r="C32" s="330"/>
      <c r="D32" s="330"/>
      <c r="E32" s="330"/>
      <c r="F32" s="330"/>
      <c r="G32" s="330"/>
      <c r="H32" s="330"/>
      <c r="I32" s="330"/>
      <c r="J32" s="20"/>
      <c r="K32" s="52" t="s">
        <v>141</v>
      </c>
    </row>
    <row r="33" spans="1:10" ht="43.5" customHeight="1">
      <c r="A33" s="346" t="s">
        <v>359</v>
      </c>
      <c r="B33" s="346"/>
      <c r="C33" s="346"/>
      <c r="D33" s="279">
        <v>40</v>
      </c>
      <c r="E33" s="36">
        <v>0.5</v>
      </c>
      <c r="F33" s="36">
        <v>2.3</v>
      </c>
      <c r="G33" s="36">
        <v>1.5</v>
      </c>
      <c r="H33" s="117">
        <f>E33*4+F33*9+G33*4</f>
        <v>28.7</v>
      </c>
      <c r="I33" s="37">
        <v>10</v>
      </c>
      <c r="J33" s="20"/>
    </row>
    <row r="34" spans="1:10" ht="24.75" customHeight="1">
      <c r="A34" s="87" t="s">
        <v>169</v>
      </c>
      <c r="B34" s="48">
        <f>C34*1.02</f>
        <v>20.4</v>
      </c>
      <c r="C34" s="40">
        <v>20</v>
      </c>
      <c r="D34" s="41"/>
      <c r="E34" s="55"/>
      <c r="F34" s="55"/>
      <c r="G34" s="55"/>
      <c r="H34" s="88"/>
      <c r="I34" s="126"/>
      <c r="J34" s="20"/>
    </row>
    <row r="35" spans="1:10" ht="24.75" customHeight="1">
      <c r="A35" s="32" t="s">
        <v>170</v>
      </c>
      <c r="B35" s="48">
        <f>C35*1.18</f>
        <v>23.599999999999998</v>
      </c>
      <c r="C35" s="40">
        <v>20</v>
      </c>
      <c r="D35" s="41"/>
      <c r="E35" s="55"/>
      <c r="F35" s="55"/>
      <c r="G35" s="55"/>
      <c r="H35" s="55"/>
      <c r="I35" s="55"/>
      <c r="J35" s="20"/>
    </row>
    <row r="36" spans="1:10" ht="24.75" customHeight="1">
      <c r="A36" s="32" t="s">
        <v>360</v>
      </c>
      <c r="B36" s="48">
        <f>C36*1.02</f>
        <v>20.4</v>
      </c>
      <c r="C36" s="40">
        <v>20</v>
      </c>
      <c r="D36" s="41"/>
      <c r="E36" s="55"/>
      <c r="F36" s="121"/>
      <c r="G36" s="121"/>
      <c r="H36" s="57"/>
      <c r="I36" s="119"/>
      <c r="J36" s="20"/>
    </row>
    <row r="37" spans="1:10" ht="24.75" customHeight="1">
      <c r="A37" s="32" t="s">
        <v>172</v>
      </c>
      <c r="B37" s="48">
        <f>C37*1.05</f>
        <v>21</v>
      </c>
      <c r="C37" s="40">
        <v>20</v>
      </c>
      <c r="D37" s="41"/>
      <c r="E37" s="55"/>
      <c r="F37" s="121"/>
      <c r="G37" s="121"/>
      <c r="H37" s="57"/>
      <c r="I37" s="119"/>
      <c r="J37" s="20"/>
    </row>
    <row r="38" spans="1:10" ht="43.5" customHeight="1">
      <c r="A38" s="131" t="s">
        <v>173</v>
      </c>
      <c r="B38" s="96">
        <v>2</v>
      </c>
      <c r="C38" s="96">
        <v>2</v>
      </c>
      <c r="D38" s="125"/>
      <c r="E38" s="134"/>
      <c r="F38" s="134"/>
      <c r="G38" s="36"/>
      <c r="H38" s="34"/>
      <c r="I38" s="37"/>
      <c r="J38" s="20"/>
    </row>
    <row r="39" spans="1:16" ht="43.5" customHeight="1">
      <c r="A39" s="115" t="s">
        <v>167</v>
      </c>
      <c r="B39" s="121">
        <f>C39*1.35</f>
        <v>2.7</v>
      </c>
      <c r="C39" s="57">
        <v>2</v>
      </c>
      <c r="D39" s="56"/>
      <c r="E39" s="121"/>
      <c r="F39" s="121"/>
      <c r="G39" s="121"/>
      <c r="H39" s="34"/>
      <c r="I39" s="138"/>
      <c r="J39" s="20"/>
      <c r="M39" s="168"/>
      <c r="N39" s="169"/>
      <c r="O39" s="169"/>
      <c r="P39" s="170"/>
    </row>
    <row r="40" spans="1:16" ht="24.75" customHeight="1">
      <c r="A40" s="325" t="s">
        <v>239</v>
      </c>
      <c r="B40" s="377"/>
      <c r="C40" s="377"/>
      <c r="D40" s="219" t="s">
        <v>303</v>
      </c>
      <c r="E40" s="1">
        <v>3.1</v>
      </c>
      <c r="F40" s="1">
        <v>2.2</v>
      </c>
      <c r="G40" s="1">
        <v>20.2</v>
      </c>
      <c r="H40" s="34">
        <f>E40*4+F40*9+G40*4</f>
        <v>113</v>
      </c>
      <c r="I40" s="9">
        <v>1.36</v>
      </c>
      <c r="J40" s="20"/>
      <c r="L40" s="170"/>
      <c r="M40" s="168"/>
      <c r="N40" s="169"/>
      <c r="O40" s="169"/>
      <c r="P40" s="170"/>
    </row>
    <row r="41" spans="1:16" ht="24.75" customHeight="1">
      <c r="A41" s="78" t="s">
        <v>61</v>
      </c>
      <c r="B41" s="93">
        <v>15</v>
      </c>
      <c r="C41" s="93">
        <v>15</v>
      </c>
      <c r="D41" s="96"/>
      <c r="E41" s="96"/>
      <c r="F41" s="96"/>
      <c r="G41" s="96"/>
      <c r="H41" s="34"/>
      <c r="I41" s="89"/>
      <c r="J41" s="20"/>
      <c r="L41" s="170"/>
      <c r="M41" s="168"/>
      <c r="N41" s="169"/>
      <c r="O41" s="169"/>
      <c r="P41" s="170"/>
    </row>
    <row r="42" spans="1:16" s="71" customFormat="1" ht="24.75" customHeight="1">
      <c r="A42" s="78" t="s">
        <v>49</v>
      </c>
      <c r="B42" s="93">
        <f>C42*1.33</f>
        <v>47.88</v>
      </c>
      <c r="C42" s="93">
        <v>36</v>
      </c>
      <c r="D42" s="96"/>
      <c r="E42" s="96"/>
      <c r="F42" s="96"/>
      <c r="G42" s="96"/>
      <c r="H42" s="34"/>
      <c r="I42" s="89"/>
      <c r="J42" s="70"/>
      <c r="K42" s="165"/>
      <c r="L42" s="170"/>
      <c r="M42" s="171"/>
      <c r="N42" s="74"/>
      <c r="O42" s="74"/>
      <c r="P42" s="172"/>
    </row>
    <row r="43" spans="1:16" ht="24.75" customHeight="1">
      <c r="A43" s="78" t="s">
        <v>50</v>
      </c>
      <c r="B43" s="93">
        <f>C43*1.43</f>
        <v>51.48</v>
      </c>
      <c r="C43" s="93">
        <v>36</v>
      </c>
      <c r="D43" s="96"/>
      <c r="E43" s="96"/>
      <c r="F43" s="96"/>
      <c r="G43" s="96"/>
      <c r="H43" s="34"/>
      <c r="I43" s="89"/>
      <c r="J43" s="20"/>
      <c r="K43" s="71"/>
      <c r="L43" s="172"/>
      <c r="M43" s="168"/>
      <c r="N43" s="169"/>
      <c r="O43" s="169"/>
      <c r="P43" s="170"/>
    </row>
    <row r="44" spans="1:16" ht="24.75" customHeight="1">
      <c r="A44" s="78" t="s">
        <v>51</v>
      </c>
      <c r="B44" s="93">
        <f>C44*1.54</f>
        <v>55.44</v>
      </c>
      <c r="C44" s="93">
        <v>36</v>
      </c>
      <c r="D44" s="96"/>
      <c r="E44" s="96"/>
      <c r="F44" s="96"/>
      <c r="G44" s="96"/>
      <c r="H44" s="34"/>
      <c r="I44" s="89"/>
      <c r="J44" s="20"/>
      <c r="L44" s="170"/>
      <c r="M44" s="168"/>
      <c r="N44" s="169"/>
      <c r="O44" s="169"/>
      <c r="P44" s="170"/>
    </row>
    <row r="45" spans="1:16" ht="24.75" customHeight="1">
      <c r="A45" s="78" t="s">
        <v>52</v>
      </c>
      <c r="B45" s="93">
        <f>C45*1.67</f>
        <v>60.12</v>
      </c>
      <c r="C45" s="93">
        <v>36</v>
      </c>
      <c r="D45" s="96"/>
      <c r="E45" s="96"/>
      <c r="F45" s="96"/>
      <c r="G45" s="96"/>
      <c r="H45" s="34"/>
      <c r="I45" s="89"/>
      <c r="J45" s="20"/>
      <c r="L45" s="170"/>
      <c r="M45" s="168"/>
      <c r="N45" s="169"/>
      <c r="O45" s="169"/>
      <c r="P45" s="170"/>
    </row>
    <row r="46" spans="1:16" ht="24.75" customHeight="1">
      <c r="A46" s="78" t="s">
        <v>53</v>
      </c>
      <c r="B46" s="93">
        <f>C46*1.25</f>
        <v>11.25</v>
      </c>
      <c r="C46" s="93">
        <v>9</v>
      </c>
      <c r="D46" s="96"/>
      <c r="E46" s="96"/>
      <c r="F46" s="96"/>
      <c r="G46" s="96"/>
      <c r="H46" s="34"/>
      <c r="I46" s="89"/>
      <c r="J46" s="20"/>
      <c r="L46" s="170"/>
      <c r="M46" s="168"/>
      <c r="N46" s="169"/>
      <c r="O46" s="169"/>
      <c r="P46" s="170"/>
    </row>
    <row r="47" spans="1:16" ht="24.75" customHeight="1">
      <c r="A47" s="78" t="s">
        <v>45</v>
      </c>
      <c r="B47" s="93">
        <f>C47*1.33</f>
        <v>11.97</v>
      </c>
      <c r="C47" s="93">
        <v>9</v>
      </c>
      <c r="D47" s="96"/>
      <c r="E47" s="96"/>
      <c r="F47" s="96"/>
      <c r="G47" s="96"/>
      <c r="H47" s="34"/>
      <c r="I47" s="89"/>
      <c r="J47" s="20"/>
      <c r="L47" s="170"/>
      <c r="M47" s="168"/>
      <c r="N47" s="169"/>
      <c r="O47" s="169"/>
      <c r="P47" s="170"/>
    </row>
    <row r="48" spans="1:16" ht="24.75" customHeight="1">
      <c r="A48" s="78" t="s">
        <v>54</v>
      </c>
      <c r="B48" s="93">
        <f>C48*1.19</f>
        <v>8.33</v>
      </c>
      <c r="C48" s="93">
        <v>7</v>
      </c>
      <c r="D48" s="96"/>
      <c r="E48" s="96"/>
      <c r="F48" s="96"/>
      <c r="G48" s="96"/>
      <c r="H48" s="34"/>
      <c r="I48" s="89"/>
      <c r="J48" s="20"/>
      <c r="L48" s="170"/>
      <c r="M48" s="168"/>
      <c r="N48" s="169"/>
      <c r="O48" s="169"/>
      <c r="P48" s="170"/>
    </row>
    <row r="49" spans="1:16" ht="24.75" customHeight="1">
      <c r="A49" s="78" t="s">
        <v>109</v>
      </c>
      <c r="B49" s="93">
        <v>3</v>
      </c>
      <c r="C49" s="93">
        <v>3</v>
      </c>
      <c r="D49" s="96"/>
      <c r="E49" s="96"/>
      <c r="F49" s="96"/>
      <c r="G49" s="96"/>
      <c r="H49" s="34"/>
      <c r="I49" s="89"/>
      <c r="J49" s="20"/>
      <c r="L49" s="170"/>
      <c r="M49" s="168"/>
      <c r="N49" s="169"/>
      <c r="O49" s="169"/>
      <c r="P49" s="170"/>
    </row>
    <row r="50" spans="1:16" ht="24.75" customHeight="1">
      <c r="A50" s="78" t="s">
        <v>44</v>
      </c>
      <c r="B50" s="93">
        <v>19</v>
      </c>
      <c r="C50" s="93">
        <v>16</v>
      </c>
      <c r="D50" s="96"/>
      <c r="E50" s="96"/>
      <c r="F50" s="96"/>
      <c r="G50" s="96"/>
      <c r="H50" s="34"/>
      <c r="I50" s="89"/>
      <c r="J50" s="20"/>
      <c r="L50" s="170"/>
      <c r="M50" s="173"/>
      <c r="N50" s="169"/>
      <c r="O50" s="169"/>
      <c r="P50" s="170"/>
    </row>
    <row r="51" spans="1:16" ht="43.5" customHeight="1">
      <c r="A51" s="216" t="s">
        <v>242</v>
      </c>
      <c r="B51" s="101">
        <v>0.1</v>
      </c>
      <c r="C51" s="101">
        <v>0.1</v>
      </c>
      <c r="D51" s="56"/>
      <c r="E51" s="119"/>
      <c r="F51" s="119"/>
      <c r="G51" s="119"/>
      <c r="H51" s="57"/>
      <c r="I51" s="119"/>
      <c r="J51" s="20"/>
      <c r="L51" s="170"/>
      <c r="M51" s="173"/>
      <c r="N51" s="169"/>
      <c r="O51" s="169"/>
      <c r="P51" s="170"/>
    </row>
    <row r="52" spans="1:16" ht="24.75" customHeight="1">
      <c r="A52" s="325" t="s">
        <v>120</v>
      </c>
      <c r="B52" s="325"/>
      <c r="C52" s="325"/>
      <c r="D52" s="279">
        <v>170</v>
      </c>
      <c r="E52" s="36">
        <v>9.4</v>
      </c>
      <c r="F52" s="36">
        <v>10.5</v>
      </c>
      <c r="G52" s="36">
        <v>7.4</v>
      </c>
      <c r="H52" s="117">
        <f>E52*4+F52*9+G52*4</f>
        <v>161.7</v>
      </c>
      <c r="I52" s="37">
        <v>14.73</v>
      </c>
      <c r="J52" s="20"/>
      <c r="L52" s="170"/>
      <c r="M52" s="170"/>
      <c r="N52" s="170"/>
      <c r="O52" s="170"/>
      <c r="P52" s="170"/>
    </row>
    <row r="53" spans="1:12" ht="24.75" customHeight="1">
      <c r="A53" s="85" t="s">
        <v>47</v>
      </c>
      <c r="B53" s="81">
        <f>C53*1.36</f>
        <v>85.68</v>
      </c>
      <c r="C53" s="57">
        <v>63</v>
      </c>
      <c r="D53" s="56"/>
      <c r="E53" s="56"/>
      <c r="F53" s="56"/>
      <c r="G53" s="56"/>
      <c r="H53" s="56"/>
      <c r="I53" s="66"/>
      <c r="J53" s="20"/>
      <c r="L53" s="170"/>
    </row>
    <row r="54" spans="1:10" ht="24.75" customHeight="1">
      <c r="A54" s="85" t="s">
        <v>48</v>
      </c>
      <c r="B54" s="81">
        <f>C54*1.18</f>
        <v>74.33999999999999</v>
      </c>
      <c r="C54" s="57">
        <v>63</v>
      </c>
      <c r="D54" s="56"/>
      <c r="E54" s="56"/>
      <c r="F54" s="121"/>
      <c r="G54" s="56"/>
      <c r="H54" s="56"/>
      <c r="I54" s="56"/>
      <c r="J54" s="20"/>
    </row>
    <row r="55" spans="1:10" ht="24.75" customHeight="1">
      <c r="A55" s="152" t="s">
        <v>100</v>
      </c>
      <c r="B55" s="174">
        <f>C55*1.36</f>
        <v>85.68</v>
      </c>
      <c r="C55" s="88">
        <v>63</v>
      </c>
      <c r="D55" s="11"/>
      <c r="E55" s="11"/>
      <c r="F55" s="56"/>
      <c r="G55" s="56"/>
      <c r="H55" s="56"/>
      <c r="I55" s="281"/>
      <c r="J55" s="20"/>
    </row>
    <row r="56" spans="1:10" ht="24.75" customHeight="1">
      <c r="A56" s="32" t="s">
        <v>278</v>
      </c>
      <c r="B56" s="105"/>
      <c r="C56" s="93">
        <v>40</v>
      </c>
      <c r="D56" s="96"/>
      <c r="E56" s="96"/>
      <c r="F56" s="96"/>
      <c r="G56" s="96"/>
      <c r="H56" s="56"/>
      <c r="I56" s="64"/>
      <c r="J56" s="20"/>
    </row>
    <row r="57" spans="1:10" ht="24.75" customHeight="1">
      <c r="A57" s="78" t="s">
        <v>60</v>
      </c>
      <c r="B57" s="93">
        <f>C57*1.25</f>
        <v>171.25</v>
      </c>
      <c r="C57" s="93">
        <v>137</v>
      </c>
      <c r="D57" s="96"/>
      <c r="E57" s="96"/>
      <c r="F57" s="96"/>
      <c r="G57" s="96"/>
      <c r="H57" s="56"/>
      <c r="I57" s="63"/>
      <c r="J57" s="20"/>
    </row>
    <row r="58" spans="1:10" ht="24.75" customHeight="1">
      <c r="A58" s="78" t="s">
        <v>53</v>
      </c>
      <c r="B58" s="93">
        <f>C58*1.25</f>
        <v>15</v>
      </c>
      <c r="C58" s="93">
        <v>12</v>
      </c>
      <c r="D58" s="96"/>
      <c r="E58" s="96"/>
      <c r="F58" s="96"/>
      <c r="G58" s="96"/>
      <c r="H58" s="96"/>
      <c r="I58" s="96"/>
      <c r="J58" s="19"/>
    </row>
    <row r="59" spans="1:10" ht="24.75" customHeight="1">
      <c r="A59" s="78" t="s">
        <v>45</v>
      </c>
      <c r="B59" s="93">
        <f>C59*1.33</f>
        <v>15.96</v>
      </c>
      <c r="C59" s="93">
        <v>12</v>
      </c>
      <c r="D59" s="96"/>
      <c r="E59" s="96"/>
      <c r="F59" s="96"/>
      <c r="G59" s="96"/>
      <c r="H59" s="56"/>
      <c r="I59" s="63"/>
      <c r="J59" s="19"/>
    </row>
    <row r="60" spans="1:10" ht="24.75" customHeight="1">
      <c r="A60" s="78" t="s">
        <v>54</v>
      </c>
      <c r="B60" s="93">
        <f>C60*1.19</f>
        <v>10.709999999999999</v>
      </c>
      <c r="C60" s="93">
        <v>9</v>
      </c>
      <c r="D60" s="96"/>
      <c r="E60" s="96"/>
      <c r="F60" s="96"/>
      <c r="G60" s="96"/>
      <c r="H60" s="56"/>
      <c r="I60" s="63"/>
      <c r="J60" s="19"/>
    </row>
    <row r="61" spans="1:10" ht="54.75" customHeight="1">
      <c r="A61" s="179" t="s">
        <v>189</v>
      </c>
      <c r="B61" s="257">
        <v>3.5</v>
      </c>
      <c r="C61" s="257">
        <v>3.5</v>
      </c>
      <c r="D61" s="56"/>
      <c r="E61" s="183"/>
      <c r="F61" s="183"/>
      <c r="G61" s="183"/>
      <c r="H61" s="183"/>
      <c r="I61" s="311"/>
      <c r="J61" s="19"/>
    </row>
    <row r="62" spans="1:10" ht="57" customHeight="1">
      <c r="A62" s="283" t="s">
        <v>321</v>
      </c>
      <c r="B62" s="257">
        <f>B61*0.25</f>
        <v>0.875</v>
      </c>
      <c r="C62" s="257">
        <f>C61*0.25</f>
        <v>0.875</v>
      </c>
      <c r="D62" s="56"/>
      <c r="E62" s="56"/>
      <c r="F62" s="183"/>
      <c r="G62" s="183"/>
      <c r="H62" s="183"/>
      <c r="I62" s="259"/>
      <c r="J62" s="19"/>
    </row>
    <row r="63" spans="1:10" ht="24.75" customHeight="1">
      <c r="A63" s="32" t="s">
        <v>46</v>
      </c>
      <c r="B63" s="96">
        <v>3</v>
      </c>
      <c r="C63" s="96">
        <v>3</v>
      </c>
      <c r="D63" s="96"/>
      <c r="E63" s="96"/>
      <c r="F63" s="96"/>
      <c r="G63" s="96"/>
      <c r="H63" s="56"/>
      <c r="I63" s="64"/>
      <c r="J63" s="19"/>
    </row>
    <row r="64" spans="1:10" ht="24.75" customHeight="1">
      <c r="A64" s="326" t="s">
        <v>136</v>
      </c>
      <c r="B64" s="327"/>
      <c r="C64" s="327"/>
      <c r="D64" s="327"/>
      <c r="E64" s="327"/>
      <c r="F64" s="327"/>
      <c r="G64" s="327"/>
      <c r="H64" s="327"/>
      <c r="I64" s="328"/>
      <c r="J64" s="19"/>
    </row>
    <row r="65" spans="1:10" ht="43.5" customHeight="1">
      <c r="A65" s="346" t="s">
        <v>342</v>
      </c>
      <c r="B65" s="346"/>
      <c r="C65" s="346"/>
      <c r="D65" s="279">
        <v>170</v>
      </c>
      <c r="E65" s="36">
        <v>9.8</v>
      </c>
      <c r="F65" s="36">
        <v>11.1</v>
      </c>
      <c r="G65" s="36">
        <v>8.682142857142857</v>
      </c>
      <c r="H65" s="307">
        <f>E65*4+F65*9+G65*4</f>
        <v>173.82857142857142</v>
      </c>
      <c r="I65" s="37">
        <v>5.1</v>
      </c>
      <c r="J65" s="19"/>
    </row>
    <row r="66" spans="1:10" ht="24.75" customHeight="1">
      <c r="A66" s="245" t="s">
        <v>47</v>
      </c>
      <c r="B66" s="288">
        <f>C66*1.36</f>
        <v>76.16000000000001</v>
      </c>
      <c r="C66" s="230">
        <v>56</v>
      </c>
      <c r="D66" s="231"/>
      <c r="E66" s="233"/>
      <c r="F66" s="233"/>
      <c r="G66" s="233"/>
      <c r="H66" s="233"/>
      <c r="I66" s="233"/>
      <c r="J66" s="19"/>
    </row>
    <row r="67" spans="1:10" ht="24.75" customHeight="1">
      <c r="A67" s="80" t="s">
        <v>343</v>
      </c>
      <c r="B67" s="69">
        <f>C67*1.18</f>
        <v>66.08</v>
      </c>
      <c r="C67" s="231">
        <v>56</v>
      </c>
      <c r="D67" s="231"/>
      <c r="E67" s="233"/>
      <c r="F67" s="233"/>
      <c r="G67" s="233"/>
      <c r="H67" s="231"/>
      <c r="I67" s="232"/>
      <c r="J67" s="19"/>
    </row>
    <row r="68" spans="1:10" ht="24.75" customHeight="1">
      <c r="A68" s="196" t="s">
        <v>67</v>
      </c>
      <c r="B68" s="231">
        <v>7</v>
      </c>
      <c r="C68" s="231">
        <v>7</v>
      </c>
      <c r="D68" s="231"/>
      <c r="E68" s="233"/>
      <c r="F68" s="233"/>
      <c r="G68" s="233"/>
      <c r="H68" s="231"/>
      <c r="I68" s="254"/>
      <c r="J68" s="19"/>
    </row>
    <row r="69" spans="1:10" ht="24.75" customHeight="1">
      <c r="A69" s="196" t="s">
        <v>54</v>
      </c>
      <c r="B69" s="228">
        <f>C69*1.19</f>
        <v>9.52</v>
      </c>
      <c r="C69" s="228">
        <v>8</v>
      </c>
      <c r="D69" s="231"/>
      <c r="E69" s="233"/>
      <c r="F69" s="234"/>
      <c r="G69" s="234"/>
      <c r="H69" s="226"/>
      <c r="I69" s="308"/>
      <c r="J69" s="19"/>
    </row>
    <row r="70" spans="1:10" ht="24.75" customHeight="1">
      <c r="A70" s="196" t="s">
        <v>311</v>
      </c>
      <c r="B70" s="234">
        <f>C70*1.25</f>
        <v>10</v>
      </c>
      <c r="C70" s="93">
        <v>8</v>
      </c>
      <c r="D70" s="231"/>
      <c r="E70" s="234"/>
      <c r="F70" s="234"/>
      <c r="G70" s="234"/>
      <c r="H70" s="226"/>
      <c r="I70" s="308"/>
      <c r="J70" s="19"/>
    </row>
    <row r="71" spans="1:10" ht="24.75" customHeight="1">
      <c r="A71" s="196" t="s">
        <v>45</v>
      </c>
      <c r="B71" s="79">
        <f>C71*1.33</f>
        <v>10.64</v>
      </c>
      <c r="C71" s="93">
        <v>8</v>
      </c>
      <c r="D71" s="231"/>
      <c r="E71" s="234"/>
      <c r="F71" s="234"/>
      <c r="G71" s="234"/>
      <c r="H71" s="226"/>
      <c r="I71" s="308"/>
      <c r="J71" s="19"/>
    </row>
    <row r="72" spans="1:10" ht="24.75" customHeight="1">
      <c r="A72" s="216" t="s">
        <v>41</v>
      </c>
      <c r="B72" s="230">
        <v>4</v>
      </c>
      <c r="C72" s="230">
        <v>4</v>
      </c>
      <c r="D72" s="231"/>
      <c r="E72" s="233"/>
      <c r="F72" s="233"/>
      <c r="G72" s="233"/>
      <c r="H72" s="231"/>
      <c r="I72" s="254"/>
      <c r="J72" s="19"/>
    </row>
    <row r="73" spans="1:10" ht="24.75" customHeight="1">
      <c r="A73" s="196" t="s">
        <v>60</v>
      </c>
      <c r="B73" s="228">
        <f>C73*1.25</f>
        <v>95</v>
      </c>
      <c r="C73" s="228">
        <v>76</v>
      </c>
      <c r="D73" s="231"/>
      <c r="E73" s="233"/>
      <c r="F73" s="234"/>
      <c r="G73" s="234"/>
      <c r="H73" s="226"/>
      <c r="I73" s="308"/>
      <c r="J73" s="19"/>
    </row>
    <row r="74" spans="1:10" ht="24.75" customHeight="1">
      <c r="A74" s="262" t="s">
        <v>344</v>
      </c>
      <c r="B74" s="390" t="s">
        <v>347</v>
      </c>
      <c r="C74" s="391"/>
      <c r="D74" s="5"/>
      <c r="E74" s="234"/>
      <c r="F74" s="234"/>
      <c r="G74" s="234"/>
      <c r="H74" s="226"/>
      <c r="I74" s="308"/>
      <c r="J74" s="19"/>
    </row>
    <row r="75" spans="1:11" ht="24.75" customHeight="1">
      <c r="A75" s="32" t="s">
        <v>299</v>
      </c>
      <c r="B75" s="1"/>
      <c r="C75" s="40">
        <v>30</v>
      </c>
      <c r="D75" s="1"/>
      <c r="E75" s="2"/>
      <c r="F75" s="2"/>
      <c r="G75" s="2"/>
      <c r="H75" s="1"/>
      <c r="I75" s="9"/>
      <c r="J75" s="19"/>
      <c r="K75" s="13"/>
    </row>
    <row r="76" spans="1:10" ht="24.75" customHeight="1">
      <c r="A76" s="86" t="s">
        <v>345</v>
      </c>
      <c r="B76" s="94">
        <v>8</v>
      </c>
      <c r="C76" s="234">
        <v>8</v>
      </c>
      <c r="D76" s="226"/>
      <c r="E76" s="234"/>
      <c r="F76" s="234"/>
      <c r="G76" s="234"/>
      <c r="H76" s="234"/>
      <c r="I76" s="234"/>
      <c r="J76" s="19"/>
    </row>
    <row r="77" spans="1:10" ht="24.75" customHeight="1">
      <c r="A77" s="86" t="s">
        <v>59</v>
      </c>
      <c r="B77" s="102">
        <v>2</v>
      </c>
      <c r="C77" s="102">
        <v>2</v>
      </c>
      <c r="D77" s="226"/>
      <c r="E77" s="101"/>
      <c r="F77" s="101"/>
      <c r="G77" s="101"/>
      <c r="H77" s="96"/>
      <c r="I77" s="112"/>
      <c r="J77" s="19"/>
    </row>
    <row r="78" spans="1:10" ht="24.75" customHeight="1">
      <c r="A78" s="86" t="s">
        <v>346</v>
      </c>
      <c r="B78" s="48">
        <v>22</v>
      </c>
      <c r="C78" s="228">
        <v>22</v>
      </c>
      <c r="D78" s="226"/>
      <c r="E78" s="234"/>
      <c r="F78" s="234"/>
      <c r="G78" s="234"/>
      <c r="H78" s="226"/>
      <c r="I78" s="308"/>
      <c r="J78" s="21"/>
    </row>
    <row r="79" spans="1:12" s="71" customFormat="1" ht="43.5" customHeight="1">
      <c r="A79" s="361" t="s">
        <v>121</v>
      </c>
      <c r="B79" s="361"/>
      <c r="C79" s="361"/>
      <c r="D79" s="68">
        <v>120</v>
      </c>
      <c r="E79" s="123">
        <v>0.2</v>
      </c>
      <c r="F79" s="123">
        <v>0</v>
      </c>
      <c r="G79" s="123">
        <v>11.4</v>
      </c>
      <c r="H79" s="68">
        <v>44</v>
      </c>
      <c r="I79" s="37">
        <v>0</v>
      </c>
      <c r="J79" s="83"/>
      <c r="K79" s="165"/>
      <c r="L79" s="165"/>
    </row>
    <row r="80" spans="1:12" ht="24.75" customHeight="1">
      <c r="A80" s="78" t="s">
        <v>57</v>
      </c>
      <c r="B80" s="96">
        <v>10</v>
      </c>
      <c r="C80" s="96">
        <v>10</v>
      </c>
      <c r="D80" s="56"/>
      <c r="E80" s="121"/>
      <c r="F80" s="121"/>
      <c r="G80" s="121"/>
      <c r="H80" s="56"/>
      <c r="I80" s="122"/>
      <c r="J80" s="175"/>
      <c r="K80" s="71"/>
      <c r="L80" s="71"/>
    </row>
    <row r="81" spans="1:10" ht="24.75" customHeight="1">
      <c r="A81" s="78" t="s">
        <v>40</v>
      </c>
      <c r="B81" s="96">
        <v>5</v>
      </c>
      <c r="C81" s="96">
        <v>5</v>
      </c>
      <c r="D81" s="56"/>
      <c r="E81" s="121"/>
      <c r="F81" s="121"/>
      <c r="G81" s="121"/>
      <c r="H81" s="121"/>
      <c r="I81" s="121"/>
      <c r="J81" s="175"/>
    </row>
    <row r="82" spans="1:10" ht="24.75" customHeight="1">
      <c r="A82" s="325" t="s">
        <v>37</v>
      </c>
      <c r="B82" s="325"/>
      <c r="C82" s="325"/>
      <c r="D82" s="1">
        <v>30</v>
      </c>
      <c r="E82" s="2">
        <v>1.98</v>
      </c>
      <c r="F82" s="2">
        <v>0.36</v>
      </c>
      <c r="G82" s="2">
        <v>10.02</v>
      </c>
      <c r="H82" s="34">
        <v>52</v>
      </c>
      <c r="I82" s="9">
        <v>0</v>
      </c>
      <c r="J82" s="18"/>
    </row>
    <row r="83" spans="1:10" ht="24.75" customHeight="1">
      <c r="A83" s="325" t="s">
        <v>127</v>
      </c>
      <c r="B83" s="325"/>
      <c r="C83" s="325"/>
      <c r="D83" s="1">
        <v>15</v>
      </c>
      <c r="E83" s="2">
        <v>1.2</v>
      </c>
      <c r="F83" s="2">
        <v>0.225</v>
      </c>
      <c r="G83" s="2">
        <v>5.7</v>
      </c>
      <c r="H83" s="34">
        <v>29.25</v>
      </c>
      <c r="I83" s="9">
        <v>0</v>
      </c>
      <c r="J83" s="18"/>
    </row>
    <row r="84" spans="1:10" ht="43.5" customHeight="1">
      <c r="A84" s="325" t="s">
        <v>128</v>
      </c>
      <c r="B84" s="325"/>
      <c r="C84" s="325"/>
      <c r="D84" s="1">
        <v>15</v>
      </c>
      <c r="E84" s="2"/>
      <c r="F84" s="2"/>
      <c r="G84" s="2"/>
      <c r="H84" s="2"/>
      <c r="I84" s="2"/>
      <c r="J84" s="19"/>
    </row>
    <row r="85" spans="1:10" ht="24.75" customHeight="1">
      <c r="A85" s="341" t="s">
        <v>12</v>
      </c>
      <c r="B85" s="341"/>
      <c r="C85" s="341"/>
      <c r="D85" s="155">
        <f aca="true" t="shared" si="0" ref="D85:I85">D86+D117</f>
        <v>200</v>
      </c>
      <c r="E85" s="59">
        <f t="shared" si="0"/>
        <v>3.5285714285714285</v>
      </c>
      <c r="F85" s="59">
        <f t="shared" si="0"/>
        <v>2.642857142857143</v>
      </c>
      <c r="G85" s="59">
        <f t="shared" si="0"/>
        <v>34.457142857142856</v>
      </c>
      <c r="H85" s="49">
        <f t="shared" si="0"/>
        <v>176.37142857142857</v>
      </c>
      <c r="I85" s="261">
        <f t="shared" si="0"/>
        <v>0.35714285714285715</v>
      </c>
      <c r="J85" s="19"/>
    </row>
    <row r="86" spans="1:10" ht="24.75" customHeight="1">
      <c r="A86" s="76" t="s">
        <v>248</v>
      </c>
      <c r="B86" s="40"/>
      <c r="C86" s="40"/>
      <c r="D86" s="1">
        <v>50</v>
      </c>
      <c r="E86" s="2">
        <v>3.4285714285714284</v>
      </c>
      <c r="F86" s="2">
        <v>2.642857142857143</v>
      </c>
      <c r="G86" s="2">
        <v>23.857142857142858</v>
      </c>
      <c r="H86" s="34">
        <v>133.57142857142858</v>
      </c>
      <c r="I86" s="9">
        <v>0.35714285714285715</v>
      </c>
      <c r="J86" s="19"/>
    </row>
    <row r="87" spans="1:10" ht="24.75" customHeight="1">
      <c r="A87" s="38" t="s">
        <v>215</v>
      </c>
      <c r="B87" s="40"/>
      <c r="C87" s="1">
        <v>39</v>
      </c>
      <c r="D87" s="1"/>
      <c r="E87" s="1"/>
      <c r="F87" s="2"/>
      <c r="G87" s="2"/>
      <c r="H87" s="34"/>
      <c r="I87" s="9"/>
      <c r="J87" s="19"/>
    </row>
    <row r="88" spans="1:10" ht="24.75" customHeight="1">
      <c r="A88" s="32" t="s">
        <v>59</v>
      </c>
      <c r="B88" s="40">
        <v>26</v>
      </c>
      <c r="C88" s="40">
        <v>26</v>
      </c>
      <c r="D88" s="1"/>
      <c r="E88" s="1"/>
      <c r="F88" s="1"/>
      <c r="G88" s="1"/>
      <c r="H88" s="1"/>
      <c r="I88" s="1"/>
      <c r="J88" s="19"/>
    </row>
    <row r="89" spans="1:10" ht="24.75" customHeight="1">
      <c r="A89" s="32" t="s">
        <v>40</v>
      </c>
      <c r="B89" s="102">
        <v>1.1</v>
      </c>
      <c r="C89" s="102">
        <v>1.1</v>
      </c>
      <c r="D89" s="1"/>
      <c r="E89" s="1"/>
      <c r="F89" s="40"/>
      <c r="G89" s="40"/>
      <c r="H89" s="40"/>
      <c r="I89" s="63"/>
      <c r="J89" s="19"/>
    </row>
    <row r="90" spans="1:10" ht="24.75" customHeight="1">
      <c r="A90" s="32" t="s">
        <v>109</v>
      </c>
      <c r="B90" s="102">
        <v>1.4</v>
      </c>
      <c r="C90" s="102">
        <v>1.4</v>
      </c>
      <c r="D90" s="1"/>
      <c r="E90" s="1"/>
      <c r="F90" s="40"/>
      <c r="G90" s="40"/>
      <c r="H90" s="40"/>
      <c r="I90" s="63"/>
      <c r="J90" s="19"/>
    </row>
    <row r="91" spans="1:10" ht="24.75" customHeight="1">
      <c r="A91" s="136" t="s">
        <v>85</v>
      </c>
      <c r="B91" s="102">
        <v>0.4</v>
      </c>
      <c r="C91" s="102">
        <v>0.4</v>
      </c>
      <c r="D91" s="1"/>
      <c r="E91" s="1"/>
      <c r="F91" s="40"/>
      <c r="G91" s="40"/>
      <c r="H91" s="40"/>
      <c r="I91" s="63"/>
      <c r="J91" s="19"/>
    </row>
    <row r="92" spans="1:10" ht="24.75" customHeight="1">
      <c r="A92" s="221" t="s">
        <v>139</v>
      </c>
      <c r="B92" s="48">
        <v>3</v>
      </c>
      <c r="C92" s="48">
        <v>3</v>
      </c>
      <c r="D92" s="1"/>
      <c r="E92" s="1"/>
      <c r="F92" s="40"/>
      <c r="G92" s="40"/>
      <c r="H92" s="40"/>
      <c r="I92" s="63"/>
      <c r="J92" s="20"/>
    </row>
    <row r="93" spans="1:10" ht="43.5" customHeight="1">
      <c r="A93" s="32" t="s">
        <v>280</v>
      </c>
      <c r="B93" s="102">
        <v>0.9</v>
      </c>
      <c r="C93" s="102">
        <v>0.9</v>
      </c>
      <c r="D93" s="1"/>
      <c r="E93" s="1"/>
      <c r="F93" s="40"/>
      <c r="G93" s="40"/>
      <c r="H93" s="40"/>
      <c r="I93" s="63"/>
      <c r="J93" s="20"/>
    </row>
    <row r="94" spans="1:10" ht="24.75" customHeight="1">
      <c r="A94" s="130" t="s">
        <v>279</v>
      </c>
      <c r="B94" s="121">
        <f>B93*0.25</f>
        <v>0.225</v>
      </c>
      <c r="C94" s="121">
        <f>C93*0.25</f>
        <v>0.225</v>
      </c>
      <c r="D94" s="36"/>
      <c r="E94" s="36"/>
      <c r="F94" s="154"/>
      <c r="G94" s="154"/>
      <c r="H94" s="154"/>
      <c r="I94" s="112"/>
      <c r="J94" s="20"/>
    </row>
    <row r="95" spans="1:10" ht="24.75" customHeight="1">
      <c r="A95" s="32" t="s">
        <v>87</v>
      </c>
      <c r="B95" s="48">
        <v>10</v>
      </c>
      <c r="C95" s="48">
        <v>10</v>
      </c>
      <c r="D95" s="1"/>
      <c r="E95" s="1"/>
      <c r="F95" s="40"/>
      <c r="G95" s="40"/>
      <c r="H95" s="40"/>
      <c r="I95" s="63"/>
      <c r="J95" s="20"/>
    </row>
    <row r="96" spans="1:10" ht="24.75" customHeight="1">
      <c r="A96" s="38" t="s">
        <v>216</v>
      </c>
      <c r="B96" s="48"/>
      <c r="C96" s="3">
        <v>21.428571428571427</v>
      </c>
      <c r="D96" s="1"/>
      <c r="E96" s="1"/>
      <c r="F96" s="40"/>
      <c r="G96" s="40"/>
      <c r="H96" s="40"/>
      <c r="I96" s="63"/>
      <c r="J96" s="20"/>
    </row>
    <row r="97" spans="1:10" ht="43.5" customHeight="1">
      <c r="A97" s="87" t="s">
        <v>130</v>
      </c>
      <c r="B97" s="48">
        <v>26</v>
      </c>
      <c r="C97" s="48">
        <v>23</v>
      </c>
      <c r="D97" s="1"/>
      <c r="E97" s="1"/>
      <c r="F97" s="40"/>
      <c r="G97" s="40"/>
      <c r="H97" s="40"/>
      <c r="I97" s="63"/>
      <c r="J97" s="20"/>
    </row>
    <row r="98" spans="1:10" ht="24.75" customHeight="1">
      <c r="A98" s="32" t="s">
        <v>40</v>
      </c>
      <c r="B98" s="48">
        <v>7</v>
      </c>
      <c r="C98" s="48">
        <v>7</v>
      </c>
      <c r="D98" s="1"/>
      <c r="E98" s="1"/>
      <c r="F98" s="40"/>
      <c r="G98" s="40"/>
      <c r="H98" s="40"/>
      <c r="I98" s="63"/>
      <c r="J98" s="20"/>
    </row>
    <row r="99" spans="1:10" ht="24.75" customHeight="1">
      <c r="A99" s="110" t="s">
        <v>217</v>
      </c>
      <c r="B99" s="48">
        <v>3</v>
      </c>
      <c r="C99" s="48">
        <v>3</v>
      </c>
      <c r="D99" s="1"/>
      <c r="E99" s="1"/>
      <c r="F99" s="40"/>
      <c r="G99" s="40"/>
      <c r="H99" s="40"/>
      <c r="I99" s="63"/>
      <c r="J99" s="20"/>
    </row>
    <row r="100" spans="1:10" ht="24.75" customHeight="1">
      <c r="A100" s="110" t="s">
        <v>90</v>
      </c>
      <c r="B100" s="102">
        <v>0.8</v>
      </c>
      <c r="C100" s="102">
        <v>0.8</v>
      </c>
      <c r="D100" s="1"/>
      <c r="E100" s="1"/>
      <c r="F100" s="40"/>
      <c r="G100" s="40"/>
      <c r="H100" s="40"/>
      <c r="I100" s="63"/>
      <c r="J100" s="20"/>
    </row>
    <row r="101" spans="1:10" ht="24.75" customHeight="1">
      <c r="A101" s="330" t="s">
        <v>136</v>
      </c>
      <c r="B101" s="330"/>
      <c r="C101" s="330"/>
      <c r="D101" s="330"/>
      <c r="E101" s="330"/>
      <c r="F101" s="330"/>
      <c r="G101" s="330"/>
      <c r="H101" s="330"/>
      <c r="I101" s="330"/>
      <c r="J101" s="20"/>
    </row>
    <row r="102" spans="1:10" ht="24.75" customHeight="1">
      <c r="A102" s="76" t="s">
        <v>249</v>
      </c>
      <c r="B102" s="40"/>
      <c r="C102" s="40"/>
      <c r="D102" s="1">
        <v>50</v>
      </c>
      <c r="E102" s="2">
        <v>3.4285714285714284</v>
      </c>
      <c r="F102" s="2">
        <v>2.642857142857143</v>
      </c>
      <c r="G102" s="2">
        <v>24</v>
      </c>
      <c r="H102" s="34">
        <f>E102*4+F102*9+G102*4</f>
        <v>133.5</v>
      </c>
      <c r="I102" s="9">
        <v>0.22</v>
      </c>
      <c r="J102" s="20"/>
    </row>
    <row r="103" spans="1:10" ht="24.75" customHeight="1">
      <c r="A103" s="38" t="s">
        <v>215</v>
      </c>
      <c r="B103" s="40"/>
      <c r="C103" s="1">
        <v>39</v>
      </c>
      <c r="D103" s="1"/>
      <c r="E103" s="1"/>
      <c r="F103" s="2"/>
      <c r="G103" s="2"/>
      <c r="H103" s="34"/>
      <c r="I103" s="9"/>
      <c r="J103" s="20"/>
    </row>
    <row r="104" spans="1:10" ht="24.75" customHeight="1">
      <c r="A104" s="32" t="s">
        <v>59</v>
      </c>
      <c r="B104" s="40">
        <v>26</v>
      </c>
      <c r="C104" s="40">
        <v>26</v>
      </c>
      <c r="D104" s="1"/>
      <c r="E104" s="1"/>
      <c r="F104" s="1"/>
      <c r="G104" s="1"/>
      <c r="H104" s="1"/>
      <c r="I104" s="1"/>
      <c r="J104" s="20"/>
    </row>
    <row r="105" spans="1:10" ht="24.75" customHeight="1">
      <c r="A105" s="32" t="s">
        <v>40</v>
      </c>
      <c r="B105" s="102">
        <v>1.1</v>
      </c>
      <c r="C105" s="102">
        <v>1.1</v>
      </c>
      <c r="D105" s="1"/>
      <c r="E105" s="1"/>
      <c r="F105" s="40"/>
      <c r="G105" s="40"/>
      <c r="H105" s="40"/>
      <c r="I105" s="63"/>
      <c r="J105" s="20"/>
    </row>
    <row r="106" spans="1:10" ht="24.75" customHeight="1">
      <c r="A106" s="32" t="s">
        <v>109</v>
      </c>
      <c r="B106" s="102">
        <v>1.4</v>
      </c>
      <c r="C106" s="102">
        <v>1.4</v>
      </c>
      <c r="D106" s="1"/>
      <c r="E106" s="1"/>
      <c r="F106" s="40"/>
      <c r="G106" s="40"/>
      <c r="H106" s="40"/>
      <c r="I106" s="63"/>
      <c r="J106" s="20"/>
    </row>
    <row r="107" spans="1:10" ht="24.75" customHeight="1">
      <c r="A107" s="136" t="s">
        <v>85</v>
      </c>
      <c r="B107" s="102">
        <v>0.4</v>
      </c>
      <c r="C107" s="102">
        <v>0.4</v>
      </c>
      <c r="D107" s="1"/>
      <c r="E107" s="1"/>
      <c r="F107" s="40"/>
      <c r="G107" s="40"/>
      <c r="H107" s="40"/>
      <c r="I107" s="63"/>
      <c r="J107" s="20"/>
    </row>
    <row r="108" spans="1:10" ht="24.75" customHeight="1">
      <c r="A108" s="221" t="s">
        <v>139</v>
      </c>
      <c r="B108" s="48">
        <v>3</v>
      </c>
      <c r="C108" s="48">
        <v>3</v>
      </c>
      <c r="D108" s="1"/>
      <c r="E108" s="1"/>
      <c r="F108" s="40"/>
      <c r="G108" s="40"/>
      <c r="H108" s="40"/>
      <c r="I108" s="63"/>
      <c r="J108" s="20"/>
    </row>
    <row r="109" spans="1:10" ht="43.5" customHeight="1">
      <c r="A109" s="32" t="s">
        <v>280</v>
      </c>
      <c r="B109" s="102">
        <v>0.9</v>
      </c>
      <c r="C109" s="102">
        <v>0.9</v>
      </c>
      <c r="D109" s="1"/>
      <c r="E109" s="1"/>
      <c r="F109" s="40"/>
      <c r="G109" s="40"/>
      <c r="H109" s="40"/>
      <c r="I109" s="63"/>
      <c r="J109" s="20"/>
    </row>
    <row r="110" spans="1:10" ht="24.75" customHeight="1">
      <c r="A110" s="130" t="s">
        <v>279</v>
      </c>
      <c r="B110" s="121">
        <f>B109*0.25</f>
        <v>0.225</v>
      </c>
      <c r="C110" s="121">
        <f>C109*0.25</f>
        <v>0.225</v>
      </c>
      <c r="D110" s="36"/>
      <c r="E110" s="36"/>
      <c r="F110" s="154"/>
      <c r="G110" s="154"/>
      <c r="H110" s="154"/>
      <c r="I110" s="112"/>
      <c r="J110" s="20"/>
    </row>
    <row r="111" spans="1:10" ht="24.75" customHeight="1">
      <c r="A111" s="32" t="s">
        <v>87</v>
      </c>
      <c r="B111" s="48">
        <v>10</v>
      </c>
      <c r="C111" s="48">
        <v>10</v>
      </c>
      <c r="D111" s="1"/>
      <c r="E111" s="1"/>
      <c r="F111" s="40"/>
      <c r="G111" s="40"/>
      <c r="H111" s="40"/>
      <c r="I111" s="63"/>
      <c r="J111" s="20"/>
    </row>
    <row r="112" spans="1:10" ht="24.75" customHeight="1">
      <c r="A112" s="38" t="s">
        <v>250</v>
      </c>
      <c r="B112" s="48"/>
      <c r="C112" s="3">
        <v>25</v>
      </c>
      <c r="D112" s="1"/>
      <c r="E112" s="1"/>
      <c r="F112" s="40"/>
      <c r="G112" s="40"/>
      <c r="H112" s="40"/>
      <c r="I112" s="63"/>
      <c r="J112" s="20"/>
    </row>
    <row r="113" spans="1:11" ht="43.5" customHeight="1">
      <c r="A113" s="86" t="s">
        <v>251</v>
      </c>
      <c r="B113" s="102">
        <v>25.3</v>
      </c>
      <c r="C113" s="48">
        <v>25</v>
      </c>
      <c r="D113" s="1"/>
      <c r="E113" s="1"/>
      <c r="F113" s="40"/>
      <c r="G113" s="40"/>
      <c r="H113" s="40"/>
      <c r="I113" s="63"/>
      <c r="J113" s="20"/>
      <c r="K113" s="165" t="s">
        <v>13</v>
      </c>
    </row>
    <row r="114" spans="1:12" ht="24.75" customHeight="1">
      <c r="A114" s="110" t="s">
        <v>217</v>
      </c>
      <c r="B114" s="48">
        <v>3</v>
      </c>
      <c r="C114" s="48">
        <v>3</v>
      </c>
      <c r="D114" s="1"/>
      <c r="E114" s="1"/>
      <c r="F114" s="40"/>
      <c r="G114" s="40"/>
      <c r="H114" s="40"/>
      <c r="I114" s="63"/>
      <c r="J114" s="20"/>
      <c r="K114" s="51" t="s">
        <v>37</v>
      </c>
      <c r="L114" s="165">
        <f>D194+D139</f>
        <v>40</v>
      </c>
    </row>
    <row r="115" spans="1:12" ht="24.75" customHeight="1">
      <c r="A115" s="110" t="s">
        <v>90</v>
      </c>
      <c r="B115" s="102">
        <v>0.8</v>
      </c>
      <c r="C115" s="102">
        <v>0.8</v>
      </c>
      <c r="D115" s="1"/>
      <c r="E115" s="1"/>
      <c r="F115" s="40"/>
      <c r="G115" s="40"/>
      <c r="H115" s="40"/>
      <c r="I115" s="63"/>
      <c r="J115" s="20"/>
      <c r="K115" s="52" t="s">
        <v>38</v>
      </c>
      <c r="L115" s="167">
        <f>D192+C132+C172+C176</f>
        <v>45</v>
      </c>
    </row>
    <row r="116" spans="1:12" ht="43.5" customHeight="1">
      <c r="A116" s="319" t="s">
        <v>352</v>
      </c>
      <c r="B116" s="320"/>
      <c r="C116" s="321"/>
      <c r="D116" s="279">
        <v>50</v>
      </c>
      <c r="E116" s="309"/>
      <c r="F116" s="309"/>
      <c r="G116" s="309"/>
      <c r="H116" s="309"/>
      <c r="I116" s="310"/>
      <c r="J116" s="19"/>
      <c r="K116" s="52" t="s">
        <v>101</v>
      </c>
      <c r="L116" s="167">
        <f>C197+C208</f>
        <v>30.6</v>
      </c>
    </row>
    <row r="117" spans="1:12" ht="24.75" customHeight="1">
      <c r="A117" s="325" t="s">
        <v>157</v>
      </c>
      <c r="B117" s="325"/>
      <c r="C117" s="325"/>
      <c r="D117" s="279">
        <v>150</v>
      </c>
      <c r="E117" s="36">
        <v>0.1</v>
      </c>
      <c r="F117" s="36">
        <v>0</v>
      </c>
      <c r="G117" s="36">
        <v>10.6</v>
      </c>
      <c r="H117" s="34">
        <f>E117*4+F117*9+G117*4</f>
        <v>42.8</v>
      </c>
      <c r="I117" s="37">
        <v>0</v>
      </c>
      <c r="J117" s="176"/>
      <c r="K117" s="53" t="s">
        <v>102</v>
      </c>
      <c r="L117" s="167">
        <f>C126+C127+C160</f>
        <v>29</v>
      </c>
    </row>
    <row r="118" spans="1:11" ht="24.75" customHeight="1">
      <c r="A118" s="115" t="s">
        <v>42</v>
      </c>
      <c r="B118" s="121">
        <v>0.45</v>
      </c>
      <c r="C118" s="121">
        <v>0.45</v>
      </c>
      <c r="D118" s="56"/>
      <c r="E118" s="121"/>
      <c r="F118" s="121"/>
      <c r="G118" s="121"/>
      <c r="H118" s="56"/>
      <c r="I118" s="37"/>
      <c r="J118" s="176"/>
      <c r="K118" s="53" t="s">
        <v>75</v>
      </c>
    </row>
    <row r="119" spans="1:12" ht="24.75" customHeight="1">
      <c r="A119" s="78" t="s">
        <v>40</v>
      </c>
      <c r="B119" s="96">
        <v>12</v>
      </c>
      <c r="C119" s="96">
        <v>12</v>
      </c>
      <c r="D119" s="56"/>
      <c r="E119" s="121"/>
      <c r="F119" s="121"/>
      <c r="G119" s="121"/>
      <c r="H119" s="121"/>
      <c r="I119" s="119"/>
      <c r="J119" s="176"/>
      <c r="K119" s="52" t="s">
        <v>25</v>
      </c>
      <c r="L119" s="167">
        <f>C156+C183</f>
        <v>109</v>
      </c>
    </row>
    <row r="120" spans="1:12" ht="24.75" customHeight="1">
      <c r="A120" s="341" t="s">
        <v>22</v>
      </c>
      <c r="B120" s="342"/>
      <c r="C120" s="342"/>
      <c r="D120" s="342"/>
      <c r="E120" s="59">
        <f>E85+E22+E6+E20</f>
        <v>33.50857142857142</v>
      </c>
      <c r="F120" s="59">
        <f>F85+F22+F6+F20</f>
        <v>32.32785714285714</v>
      </c>
      <c r="G120" s="59">
        <f>G85+G22+G6+G20</f>
        <v>153.75928571428574</v>
      </c>
      <c r="H120" s="141">
        <f>H85+H22+H6+H20</f>
        <v>1038.6499999999999</v>
      </c>
      <c r="I120" s="59">
        <f>I85+I22+I6+I20</f>
        <v>15.117142857142856</v>
      </c>
      <c r="J120" s="176"/>
      <c r="K120" s="52" t="s">
        <v>27</v>
      </c>
      <c r="L120" s="167">
        <f>C146+C152+C154+C161+C163+C164+C174+C168+C144</f>
        <v>119.69999999999999</v>
      </c>
    </row>
    <row r="121" spans="1:11" ht="24.75" customHeight="1">
      <c r="A121" s="370" t="s">
        <v>13</v>
      </c>
      <c r="B121" s="370"/>
      <c r="C121" s="370"/>
      <c r="D121" s="370"/>
      <c r="E121" s="370"/>
      <c r="F121" s="370"/>
      <c r="G121" s="370"/>
      <c r="H121" s="370"/>
      <c r="I121" s="370"/>
      <c r="J121" s="176"/>
      <c r="K121" s="52" t="s">
        <v>24</v>
      </c>
    </row>
    <row r="122" spans="1:12" ht="24.75" customHeight="1">
      <c r="A122" s="337" t="s">
        <v>1</v>
      </c>
      <c r="B122" s="337" t="s">
        <v>2</v>
      </c>
      <c r="C122" s="337" t="s">
        <v>3</v>
      </c>
      <c r="D122" s="337" t="s">
        <v>4</v>
      </c>
      <c r="E122" s="337"/>
      <c r="F122" s="337"/>
      <c r="G122" s="337"/>
      <c r="H122" s="337"/>
      <c r="I122" s="33" t="s">
        <v>230</v>
      </c>
      <c r="J122" s="176"/>
      <c r="K122" s="52" t="s">
        <v>28</v>
      </c>
      <c r="L122" s="167">
        <f>C190</f>
        <v>12</v>
      </c>
    </row>
    <row r="123" spans="1:12" ht="24.75" customHeight="1">
      <c r="A123" s="337"/>
      <c r="B123" s="337"/>
      <c r="C123" s="337"/>
      <c r="D123" s="14" t="s">
        <v>5</v>
      </c>
      <c r="E123" s="14" t="s">
        <v>6</v>
      </c>
      <c r="F123" s="14" t="s">
        <v>7</v>
      </c>
      <c r="G123" s="14" t="s">
        <v>8</v>
      </c>
      <c r="H123" s="98" t="s">
        <v>9</v>
      </c>
      <c r="I123" s="33" t="s">
        <v>86</v>
      </c>
      <c r="J123" s="176"/>
      <c r="K123" s="52" t="s">
        <v>80</v>
      </c>
      <c r="L123" s="165">
        <f>C141</f>
        <v>100</v>
      </c>
    </row>
    <row r="124" spans="1:11" ht="24.75" customHeight="1">
      <c r="A124" s="341" t="s">
        <v>10</v>
      </c>
      <c r="B124" s="341"/>
      <c r="C124" s="341"/>
      <c r="D124" s="280">
        <f>D125+D131+D135+D141</f>
        <v>434</v>
      </c>
      <c r="E124" s="59">
        <f>SUM(E125:E139)</f>
        <v>10.757142857142856</v>
      </c>
      <c r="F124" s="59">
        <f>SUM(F125:F139)</f>
        <v>11.914285714285715</v>
      </c>
      <c r="G124" s="59">
        <f>SUM(G125:G139)</f>
        <v>47.84285714285714</v>
      </c>
      <c r="H124" s="49">
        <f>SUM(H125:H139)</f>
        <v>342.31428571428575</v>
      </c>
      <c r="I124" s="261">
        <f>SUM(I125:I139)</f>
        <v>1.1</v>
      </c>
      <c r="J124" s="176"/>
      <c r="K124" s="54" t="s">
        <v>81</v>
      </c>
    </row>
    <row r="125" spans="1:12" ht="24.75" customHeight="1">
      <c r="A125" s="368" t="s">
        <v>117</v>
      </c>
      <c r="B125" s="369"/>
      <c r="C125" s="369"/>
      <c r="D125" s="68">
        <v>130</v>
      </c>
      <c r="E125" s="68">
        <v>5.1</v>
      </c>
      <c r="F125" s="68">
        <v>5.5</v>
      </c>
      <c r="G125" s="123">
        <v>19.5</v>
      </c>
      <c r="H125" s="34">
        <f>E125*4+F125*9+G125*4</f>
        <v>147.9</v>
      </c>
      <c r="I125" s="37">
        <v>0.58</v>
      </c>
      <c r="J125" s="176"/>
      <c r="K125" s="52" t="s">
        <v>23</v>
      </c>
      <c r="L125" s="167">
        <f>C137+C191+C129+C199+C207</f>
        <v>26.5</v>
      </c>
    </row>
    <row r="126" spans="1:11" ht="24.75" customHeight="1">
      <c r="A126" s="115" t="s">
        <v>67</v>
      </c>
      <c r="B126" s="56">
        <v>11</v>
      </c>
      <c r="C126" s="56">
        <v>11</v>
      </c>
      <c r="D126" s="68"/>
      <c r="E126" s="68"/>
      <c r="F126" s="68"/>
      <c r="G126" s="68"/>
      <c r="H126" s="68"/>
      <c r="I126" s="68"/>
      <c r="J126" s="176"/>
      <c r="K126" s="52" t="s">
        <v>29</v>
      </c>
    </row>
    <row r="127" spans="1:11" ht="24.75" customHeight="1">
      <c r="A127" s="115" t="s">
        <v>72</v>
      </c>
      <c r="B127" s="56">
        <v>11</v>
      </c>
      <c r="C127" s="56">
        <v>11</v>
      </c>
      <c r="D127" s="68"/>
      <c r="E127" s="68"/>
      <c r="F127" s="68"/>
      <c r="G127" s="68"/>
      <c r="H127" s="68"/>
      <c r="I127" s="68"/>
      <c r="J127" s="176"/>
      <c r="K127" s="52" t="s">
        <v>150</v>
      </c>
    </row>
    <row r="128" spans="1:12" ht="24.75" customHeight="1">
      <c r="A128" s="216" t="s">
        <v>84</v>
      </c>
      <c r="B128" s="56">
        <v>108</v>
      </c>
      <c r="C128" s="56">
        <v>108</v>
      </c>
      <c r="D128" s="68"/>
      <c r="E128" s="68"/>
      <c r="F128" s="276"/>
      <c r="G128" s="276"/>
      <c r="H128" s="276"/>
      <c r="I128" s="92"/>
      <c r="J128" s="176"/>
      <c r="K128" s="51" t="s">
        <v>151</v>
      </c>
      <c r="L128" s="165">
        <f>C136</f>
        <v>2.5</v>
      </c>
    </row>
    <row r="129" spans="1:11" ht="24.75" customHeight="1">
      <c r="A129" s="115" t="s">
        <v>40</v>
      </c>
      <c r="B129" s="56">
        <v>2</v>
      </c>
      <c r="C129" s="56">
        <v>2</v>
      </c>
      <c r="D129" s="68"/>
      <c r="E129" s="68"/>
      <c r="F129" s="276"/>
      <c r="G129" s="276"/>
      <c r="H129" s="276"/>
      <c r="I129" s="92"/>
      <c r="J129" s="176"/>
      <c r="K129" s="52" t="s">
        <v>30</v>
      </c>
    </row>
    <row r="130" spans="1:12" ht="24.75" customHeight="1">
      <c r="A130" s="115" t="s">
        <v>41</v>
      </c>
      <c r="B130" s="56">
        <v>3</v>
      </c>
      <c r="C130" s="56">
        <v>3</v>
      </c>
      <c r="D130" s="68"/>
      <c r="E130" s="276"/>
      <c r="F130" s="276"/>
      <c r="G130" s="276"/>
      <c r="H130" s="276"/>
      <c r="I130" s="92"/>
      <c r="J130" s="176"/>
      <c r="K130" s="52" t="s">
        <v>103</v>
      </c>
      <c r="L130" s="167">
        <f>C149</f>
        <v>16</v>
      </c>
    </row>
    <row r="131" spans="1:11" ht="24.75" customHeight="1">
      <c r="A131" s="368" t="s">
        <v>354</v>
      </c>
      <c r="B131" s="368"/>
      <c r="C131" s="368"/>
      <c r="D131" s="150" t="s">
        <v>235</v>
      </c>
      <c r="E131" s="123">
        <v>2</v>
      </c>
      <c r="F131" s="123">
        <v>4</v>
      </c>
      <c r="G131" s="123">
        <v>7.5</v>
      </c>
      <c r="H131" s="34">
        <f>E131*4+F131*9+G131*4</f>
        <v>74</v>
      </c>
      <c r="I131" s="37">
        <v>0</v>
      </c>
      <c r="J131" s="176"/>
      <c r="K131" s="51" t="s">
        <v>82</v>
      </c>
    </row>
    <row r="132" spans="1:11" ht="24.75" customHeight="1">
      <c r="A132" s="115" t="s">
        <v>44</v>
      </c>
      <c r="B132" s="56">
        <v>20</v>
      </c>
      <c r="C132" s="56">
        <v>20</v>
      </c>
      <c r="D132" s="56"/>
      <c r="E132" s="151"/>
      <c r="F132" s="151"/>
      <c r="G132" s="151"/>
      <c r="H132" s="277"/>
      <c r="I132" s="122"/>
      <c r="J132" s="176"/>
      <c r="K132" s="51" t="s">
        <v>83</v>
      </c>
    </row>
    <row r="133" spans="1:12" ht="43.5" customHeight="1">
      <c r="A133" s="263" t="s">
        <v>361</v>
      </c>
      <c r="B133" s="96">
        <v>4.5</v>
      </c>
      <c r="C133" s="96">
        <v>4</v>
      </c>
      <c r="D133" s="56"/>
      <c r="E133" s="151"/>
      <c r="F133" s="151"/>
      <c r="G133" s="151"/>
      <c r="H133" s="277"/>
      <c r="I133" s="122"/>
      <c r="J133" s="176"/>
      <c r="K133" s="52" t="s">
        <v>31</v>
      </c>
      <c r="L133" s="167">
        <f>C171</f>
        <v>53</v>
      </c>
    </row>
    <row r="134" spans="1:12" ht="24.75" customHeight="1">
      <c r="A134" s="196" t="s">
        <v>240</v>
      </c>
      <c r="B134" s="96">
        <v>4.5</v>
      </c>
      <c r="C134" s="96">
        <v>4</v>
      </c>
      <c r="D134" s="56"/>
      <c r="E134" s="151"/>
      <c r="F134" s="151"/>
      <c r="G134" s="151"/>
      <c r="H134" s="277"/>
      <c r="I134" s="122"/>
      <c r="J134" s="176"/>
      <c r="K134" s="54" t="s">
        <v>32</v>
      </c>
      <c r="L134" s="167">
        <f>C128+C138+C187+C198+C211</f>
        <v>381</v>
      </c>
    </row>
    <row r="135" spans="1:12" ht="24.75" customHeight="1">
      <c r="A135" s="331" t="s">
        <v>118</v>
      </c>
      <c r="B135" s="331"/>
      <c r="C135" s="331"/>
      <c r="D135" s="279">
        <v>180</v>
      </c>
      <c r="E135" s="36">
        <v>3</v>
      </c>
      <c r="F135" s="36">
        <v>2.3</v>
      </c>
      <c r="G135" s="36">
        <v>17.5</v>
      </c>
      <c r="H135" s="34">
        <f>G135*4+F135*9+E135*4</f>
        <v>102.7</v>
      </c>
      <c r="I135" s="37">
        <v>0.52</v>
      </c>
      <c r="J135" s="176"/>
      <c r="K135" s="51" t="s">
        <v>33</v>
      </c>
      <c r="L135" s="167">
        <f>C205</f>
        <v>32</v>
      </c>
    </row>
    <row r="136" spans="1:12" ht="24.75" customHeight="1">
      <c r="A136" s="115" t="s">
        <v>88</v>
      </c>
      <c r="B136" s="56">
        <v>2.5</v>
      </c>
      <c r="C136" s="56">
        <v>2.5</v>
      </c>
      <c r="D136" s="56"/>
      <c r="E136" s="121"/>
      <c r="F136" s="121"/>
      <c r="G136" s="121"/>
      <c r="H136" s="57"/>
      <c r="I136" s="122"/>
      <c r="J136" s="176"/>
      <c r="K136" s="51" t="s">
        <v>34</v>
      </c>
      <c r="L136" s="165">
        <f>C167+C200</f>
        <v>17</v>
      </c>
    </row>
    <row r="137" spans="1:12" ht="24.75" customHeight="1">
      <c r="A137" s="115" t="s">
        <v>40</v>
      </c>
      <c r="B137" s="56">
        <v>12</v>
      </c>
      <c r="C137" s="56">
        <v>12</v>
      </c>
      <c r="D137" s="56"/>
      <c r="E137" s="121"/>
      <c r="F137" s="121"/>
      <c r="G137" s="121"/>
      <c r="H137" s="57"/>
      <c r="I137" s="122"/>
      <c r="J137" s="176"/>
      <c r="K137" s="52" t="s">
        <v>104</v>
      </c>
      <c r="L137" s="165">
        <f>C134</f>
        <v>4</v>
      </c>
    </row>
    <row r="138" spans="1:12" ht="24.75" customHeight="1">
      <c r="A138" s="115" t="s">
        <v>84</v>
      </c>
      <c r="B138" s="56">
        <v>100</v>
      </c>
      <c r="C138" s="56">
        <v>100</v>
      </c>
      <c r="D138" s="56"/>
      <c r="E138" s="121"/>
      <c r="F138" s="121"/>
      <c r="G138" s="121"/>
      <c r="H138" s="57"/>
      <c r="I138" s="122"/>
      <c r="J138" s="176"/>
      <c r="K138" s="51" t="s">
        <v>35</v>
      </c>
      <c r="L138" s="167">
        <f>C166+C130+C188+C201</f>
        <v>18.5</v>
      </c>
    </row>
    <row r="139" spans="1:12" ht="24.75" customHeight="1">
      <c r="A139" s="325" t="s">
        <v>37</v>
      </c>
      <c r="B139" s="325"/>
      <c r="C139" s="325"/>
      <c r="D139" s="1">
        <v>10</v>
      </c>
      <c r="E139" s="2">
        <v>0.6571428571428571</v>
      </c>
      <c r="F139" s="2">
        <v>0.1142857142857143</v>
      </c>
      <c r="G139" s="2">
        <v>3.3428571428571425</v>
      </c>
      <c r="H139" s="34">
        <v>17.714285714285715</v>
      </c>
      <c r="I139" s="2">
        <v>0</v>
      </c>
      <c r="J139" s="176"/>
      <c r="K139" s="51" t="s">
        <v>26</v>
      </c>
      <c r="L139" s="167">
        <f>C177+C209+C147</f>
        <v>5.8</v>
      </c>
    </row>
    <row r="140" spans="1:12" ht="24.75" customHeight="1">
      <c r="A140" s="357" t="s">
        <v>108</v>
      </c>
      <c r="B140" s="357"/>
      <c r="C140" s="357"/>
      <c r="D140" s="145"/>
      <c r="E140" s="59">
        <f>E141</f>
        <v>0.8</v>
      </c>
      <c r="F140" s="59">
        <f>F141</f>
        <v>0.2</v>
      </c>
      <c r="G140" s="59">
        <f>G141</f>
        <v>15.8</v>
      </c>
      <c r="H140" s="49">
        <f>H141</f>
        <v>68.2</v>
      </c>
      <c r="I140" s="59">
        <f>I141</f>
        <v>4</v>
      </c>
      <c r="J140" s="176"/>
      <c r="K140" s="52" t="s">
        <v>36</v>
      </c>
      <c r="L140" s="167">
        <f>C175+C202+C206</f>
        <v>12.5</v>
      </c>
    </row>
    <row r="141" spans="1:11" ht="24.75" customHeight="1">
      <c r="A141" s="275" t="s">
        <v>158</v>
      </c>
      <c r="B141" s="279">
        <v>100</v>
      </c>
      <c r="C141" s="279">
        <v>100</v>
      </c>
      <c r="D141" s="279">
        <v>100</v>
      </c>
      <c r="E141" s="36">
        <v>0.8</v>
      </c>
      <c r="F141" s="36">
        <v>0.2</v>
      </c>
      <c r="G141" s="36">
        <v>15.8</v>
      </c>
      <c r="H141" s="34">
        <f>E141*4+F141*9+G141*4</f>
        <v>68.2</v>
      </c>
      <c r="I141" s="37">
        <v>4</v>
      </c>
      <c r="J141" s="22"/>
      <c r="K141" s="52" t="s">
        <v>140</v>
      </c>
    </row>
    <row r="142" spans="1:11" ht="24.75" customHeight="1">
      <c r="A142" s="341" t="s">
        <v>11</v>
      </c>
      <c r="B142" s="341"/>
      <c r="C142" s="341"/>
      <c r="D142" s="155">
        <f>D143+195+D169+D182+D189</f>
        <v>550</v>
      </c>
      <c r="E142" s="59">
        <f>E143+E148+E169+E182+E189+E194+E192</f>
        <v>17.871428571428574</v>
      </c>
      <c r="F142" s="59">
        <f>F143+F148+F169+F182+F189+F194+F192</f>
        <v>17.19285714285714</v>
      </c>
      <c r="G142" s="59">
        <f>G143+G148+G169+G182+G189+G194+G192</f>
        <v>58.528571428571425</v>
      </c>
      <c r="H142" s="49">
        <f>H143+H148+H169+H182+H189+H194+H192</f>
        <v>462.1428571428571</v>
      </c>
      <c r="I142" s="261">
        <f>I143+I148+I169+I182+I189+I194+I192</f>
        <v>12.42</v>
      </c>
      <c r="J142" s="22"/>
      <c r="K142" s="52" t="s">
        <v>141</v>
      </c>
    </row>
    <row r="143" spans="1:10" ht="43.5" customHeight="1">
      <c r="A143" s="387" t="s">
        <v>281</v>
      </c>
      <c r="B143" s="388"/>
      <c r="C143" s="389"/>
      <c r="D143" s="1">
        <v>40</v>
      </c>
      <c r="E143" s="2">
        <v>0.9</v>
      </c>
      <c r="F143" s="2">
        <v>2</v>
      </c>
      <c r="G143" s="2">
        <v>4.6</v>
      </c>
      <c r="H143" s="117">
        <f>E143*4+F143*9+G143*4</f>
        <v>40</v>
      </c>
      <c r="I143" s="9">
        <v>2.1</v>
      </c>
      <c r="J143" s="23"/>
    </row>
    <row r="144" spans="1:10" ht="24.75" customHeight="1">
      <c r="A144" s="78" t="s">
        <v>53</v>
      </c>
      <c r="B144" s="93">
        <f>C144*1.25</f>
        <v>35</v>
      </c>
      <c r="C144" s="96">
        <v>28</v>
      </c>
      <c r="D144" s="96"/>
      <c r="E144" s="96"/>
      <c r="F144" s="1"/>
      <c r="G144" s="1"/>
      <c r="H144" s="34"/>
      <c r="I144" s="9"/>
      <c r="J144" s="23"/>
    </row>
    <row r="145" spans="1:10" ht="24.75" customHeight="1">
      <c r="A145" s="78" t="s">
        <v>45</v>
      </c>
      <c r="B145" s="93">
        <f>C145*1.33</f>
        <v>37.24</v>
      </c>
      <c r="C145" s="96">
        <v>28</v>
      </c>
      <c r="D145" s="96"/>
      <c r="E145" s="96"/>
      <c r="F145" s="1"/>
      <c r="G145" s="1"/>
      <c r="H145" s="34"/>
      <c r="I145" s="9"/>
      <c r="J145" s="175"/>
    </row>
    <row r="146" spans="1:10" ht="43.5" customHeight="1">
      <c r="A146" s="263" t="s">
        <v>274</v>
      </c>
      <c r="B146" s="43">
        <f>C146*1.67</f>
        <v>23.38</v>
      </c>
      <c r="C146" s="60">
        <v>14</v>
      </c>
      <c r="D146" s="279"/>
      <c r="E146" s="36"/>
      <c r="F146" s="36"/>
      <c r="G146" s="36"/>
      <c r="H146" s="34"/>
      <c r="I146" s="37"/>
      <c r="J146" s="175"/>
    </row>
    <row r="147" spans="1:10" ht="24.75" customHeight="1">
      <c r="A147" s="78" t="s">
        <v>46</v>
      </c>
      <c r="B147" s="96">
        <v>2</v>
      </c>
      <c r="C147" s="96">
        <v>2</v>
      </c>
      <c r="D147" s="96"/>
      <c r="E147" s="96"/>
      <c r="F147" s="1"/>
      <c r="G147" s="1"/>
      <c r="H147" s="34"/>
      <c r="I147" s="9"/>
      <c r="J147" s="175"/>
    </row>
    <row r="148" spans="1:10" ht="24.75" customHeight="1">
      <c r="A148" s="332" t="s">
        <v>206</v>
      </c>
      <c r="B148" s="351"/>
      <c r="C148" s="351"/>
      <c r="D148" s="219" t="s">
        <v>304</v>
      </c>
      <c r="E148" s="36">
        <v>3.5</v>
      </c>
      <c r="F148" s="36">
        <v>4.2</v>
      </c>
      <c r="G148" s="36">
        <v>9.6</v>
      </c>
      <c r="H148" s="34">
        <f>E148*4+F148*9+G148*4</f>
        <v>90.2</v>
      </c>
      <c r="I148" s="37">
        <v>1.76</v>
      </c>
      <c r="J148" s="175"/>
    </row>
    <row r="149" spans="1:10" ht="24.75" customHeight="1">
      <c r="A149" s="85" t="s">
        <v>47</v>
      </c>
      <c r="B149" s="69">
        <f>C149*1.35</f>
        <v>21.6</v>
      </c>
      <c r="C149" s="48">
        <v>16</v>
      </c>
      <c r="D149" s="57"/>
      <c r="E149" s="121"/>
      <c r="F149" s="121"/>
      <c r="G149" s="121"/>
      <c r="H149" s="56"/>
      <c r="I149" s="37"/>
      <c r="J149" s="18"/>
    </row>
    <row r="150" spans="1:10" ht="24.75" customHeight="1">
      <c r="A150" s="85" t="s">
        <v>48</v>
      </c>
      <c r="B150" s="69">
        <f>C150*1.18</f>
        <v>18.88</v>
      </c>
      <c r="C150" s="40">
        <v>16</v>
      </c>
      <c r="D150" s="57"/>
      <c r="E150" s="121"/>
      <c r="F150" s="121"/>
      <c r="G150" s="121"/>
      <c r="H150" s="121"/>
      <c r="I150" s="121"/>
      <c r="J150" s="18"/>
    </row>
    <row r="151" spans="1:10" ht="24.75" customHeight="1">
      <c r="A151" s="314" t="s">
        <v>355</v>
      </c>
      <c r="B151" s="35">
        <f>C150</f>
        <v>16</v>
      </c>
      <c r="C151" s="57">
        <f>C150</f>
        <v>16</v>
      </c>
      <c r="D151" s="57"/>
      <c r="E151" s="121"/>
      <c r="F151" s="121"/>
      <c r="G151" s="121"/>
      <c r="H151" s="121"/>
      <c r="I151" s="121"/>
      <c r="J151" s="19"/>
    </row>
    <row r="152" spans="1:10" ht="24.75" customHeight="1">
      <c r="A152" s="32" t="s">
        <v>74</v>
      </c>
      <c r="B152" s="105">
        <f>C152*1.25</f>
        <v>36.25</v>
      </c>
      <c r="C152" s="94">
        <v>29</v>
      </c>
      <c r="D152" s="1"/>
      <c r="E152" s="1"/>
      <c r="F152" s="1"/>
      <c r="G152" s="1"/>
      <c r="H152" s="279"/>
      <c r="I152" s="91"/>
      <c r="J152" s="20"/>
    </row>
    <row r="153" spans="1:10" ht="24.75" customHeight="1">
      <c r="A153" s="78" t="s">
        <v>45</v>
      </c>
      <c r="B153" s="105">
        <f>C153*1.33</f>
        <v>38.57</v>
      </c>
      <c r="C153" s="94">
        <v>29</v>
      </c>
      <c r="D153" s="1"/>
      <c r="E153" s="1"/>
      <c r="F153" s="3"/>
      <c r="G153" s="3"/>
      <c r="H153" s="34"/>
      <c r="I153" s="91"/>
      <c r="J153" s="20"/>
    </row>
    <row r="154" spans="1:10" ht="24.75" customHeight="1">
      <c r="A154" s="78" t="s">
        <v>60</v>
      </c>
      <c r="B154" s="93">
        <f>C154*1.25</f>
        <v>18.75</v>
      </c>
      <c r="C154" s="94">
        <v>15</v>
      </c>
      <c r="D154" s="1"/>
      <c r="E154" s="1"/>
      <c r="F154" s="3"/>
      <c r="G154" s="3"/>
      <c r="H154" s="34"/>
      <c r="I154" s="91"/>
      <c r="J154" s="20"/>
    </row>
    <row r="155" spans="1:10" ht="43.5" customHeight="1">
      <c r="A155" s="87" t="s">
        <v>175</v>
      </c>
      <c r="B155" s="105">
        <f>C155*1.42</f>
        <v>15.62</v>
      </c>
      <c r="C155" s="94">
        <v>11</v>
      </c>
      <c r="D155" s="1"/>
      <c r="E155" s="1"/>
      <c r="F155" s="3"/>
      <c r="G155" s="3"/>
      <c r="H155" s="34"/>
      <c r="I155" s="91"/>
      <c r="J155" s="20"/>
    </row>
    <row r="156" spans="1:10" ht="24.75" customHeight="1">
      <c r="A156" s="78" t="s">
        <v>49</v>
      </c>
      <c r="B156" s="93">
        <f>C156*1.33</f>
        <v>9.31</v>
      </c>
      <c r="C156" s="94">
        <v>7</v>
      </c>
      <c r="D156" s="1"/>
      <c r="E156" s="1"/>
      <c r="F156" s="3"/>
      <c r="G156" s="3"/>
      <c r="H156" s="34"/>
      <c r="I156" s="91"/>
      <c r="J156" s="20"/>
    </row>
    <row r="157" spans="1:10" ht="24.75" customHeight="1">
      <c r="A157" s="78" t="s">
        <v>50</v>
      </c>
      <c r="B157" s="93">
        <f>C157*1.43</f>
        <v>10.01</v>
      </c>
      <c r="C157" s="94">
        <v>7</v>
      </c>
      <c r="D157" s="1"/>
      <c r="E157" s="1"/>
      <c r="F157" s="3"/>
      <c r="G157" s="3"/>
      <c r="H157" s="34"/>
      <c r="I157" s="91"/>
      <c r="J157" s="20"/>
    </row>
    <row r="158" spans="1:10" ht="24.75" customHeight="1">
      <c r="A158" s="78" t="s">
        <v>51</v>
      </c>
      <c r="B158" s="93">
        <f>C158*1.54</f>
        <v>10.780000000000001</v>
      </c>
      <c r="C158" s="94">
        <v>7</v>
      </c>
      <c r="D158" s="1"/>
      <c r="E158" s="1"/>
      <c r="F158" s="3"/>
      <c r="G158" s="3"/>
      <c r="H158" s="34"/>
      <c r="I158" s="91"/>
      <c r="J158" s="20"/>
    </row>
    <row r="159" spans="1:10" ht="24.75" customHeight="1">
      <c r="A159" s="78" t="s">
        <v>52</v>
      </c>
      <c r="B159" s="93">
        <f>C159*1.67</f>
        <v>11.69</v>
      </c>
      <c r="C159" s="94">
        <v>7</v>
      </c>
      <c r="D159" s="1"/>
      <c r="E159" s="1"/>
      <c r="F159" s="3"/>
      <c r="G159" s="3"/>
      <c r="H159" s="34"/>
      <c r="I159" s="91"/>
      <c r="J159" s="20"/>
    </row>
    <row r="160" spans="1:10" ht="24.75" customHeight="1">
      <c r="A160" s="87" t="s">
        <v>69</v>
      </c>
      <c r="B160" s="105">
        <v>7</v>
      </c>
      <c r="C160" s="94">
        <v>7</v>
      </c>
      <c r="D160" s="1"/>
      <c r="E160" s="1"/>
      <c r="F160" s="3"/>
      <c r="G160" s="3"/>
      <c r="H160" s="34"/>
      <c r="I160" s="91"/>
      <c r="J160" s="20"/>
    </row>
    <row r="161" spans="1:10" ht="24.75" customHeight="1">
      <c r="A161" s="78" t="s">
        <v>53</v>
      </c>
      <c r="B161" s="101">
        <f>C161*1.25</f>
        <v>11.25</v>
      </c>
      <c r="C161" s="94">
        <v>9</v>
      </c>
      <c r="D161" s="1"/>
      <c r="E161" s="1"/>
      <c r="F161" s="3"/>
      <c r="G161" s="3"/>
      <c r="H161" s="34"/>
      <c r="I161" s="91"/>
      <c r="J161" s="20"/>
    </row>
    <row r="162" spans="1:10" ht="24.75" customHeight="1">
      <c r="A162" s="44" t="s">
        <v>45</v>
      </c>
      <c r="B162" s="105">
        <f>C162*1.33</f>
        <v>11.97</v>
      </c>
      <c r="C162" s="94">
        <v>9</v>
      </c>
      <c r="D162" s="1"/>
      <c r="E162" s="1"/>
      <c r="F162" s="3"/>
      <c r="G162" s="3"/>
      <c r="H162" s="34"/>
      <c r="I162" s="91"/>
      <c r="J162" s="20"/>
    </row>
    <row r="163" spans="1:10" ht="24.75" customHeight="1">
      <c r="A163" s="44" t="s">
        <v>54</v>
      </c>
      <c r="B163" s="93">
        <f>C163*1.19</f>
        <v>8.33</v>
      </c>
      <c r="C163" s="94">
        <v>7</v>
      </c>
      <c r="D163" s="1"/>
      <c r="E163" s="1"/>
      <c r="F163" s="3"/>
      <c r="G163" s="3"/>
      <c r="H163" s="34"/>
      <c r="I163" s="91"/>
      <c r="J163" s="20"/>
    </row>
    <row r="164" spans="1:10" ht="51.75" customHeight="1">
      <c r="A164" s="179" t="s">
        <v>189</v>
      </c>
      <c r="B164" s="312">
        <v>4.6</v>
      </c>
      <c r="C164" s="312">
        <v>4.6</v>
      </c>
      <c r="D164" s="279"/>
      <c r="E164" s="279"/>
      <c r="F164" s="34"/>
      <c r="G164" s="34"/>
      <c r="H164" s="34"/>
      <c r="I164" s="92"/>
      <c r="J164" s="20"/>
    </row>
    <row r="165" spans="1:10" ht="61.5" customHeight="1">
      <c r="A165" s="283" t="s">
        <v>321</v>
      </c>
      <c r="B165" s="257">
        <f>B164*0.25</f>
        <v>1.15</v>
      </c>
      <c r="C165" s="257">
        <f>C164*0.25</f>
        <v>1.15</v>
      </c>
      <c r="D165" s="56"/>
      <c r="E165" s="56"/>
      <c r="F165" s="183"/>
      <c r="G165" s="183"/>
      <c r="H165" s="183"/>
      <c r="I165" s="259"/>
      <c r="J165" s="20"/>
    </row>
    <row r="166" spans="1:10" ht="24.75" customHeight="1">
      <c r="A166" s="78" t="s">
        <v>109</v>
      </c>
      <c r="B166" s="105">
        <v>3</v>
      </c>
      <c r="C166" s="105">
        <v>3</v>
      </c>
      <c r="D166" s="1"/>
      <c r="E166" s="1"/>
      <c r="F166" s="3"/>
      <c r="G166" s="3"/>
      <c r="H166" s="34"/>
      <c r="I166" s="91"/>
      <c r="J166" s="20"/>
    </row>
    <row r="167" spans="1:10" ht="24.75" customHeight="1">
      <c r="A167" s="78" t="s">
        <v>55</v>
      </c>
      <c r="B167" s="96">
        <v>5</v>
      </c>
      <c r="C167" s="96">
        <v>5</v>
      </c>
      <c r="D167" s="5"/>
      <c r="E167" s="5"/>
      <c r="F167" s="5"/>
      <c r="G167" s="5"/>
      <c r="H167" s="34"/>
      <c r="I167" s="95"/>
      <c r="J167" s="20"/>
    </row>
    <row r="168" spans="1:10" ht="43.5" customHeight="1">
      <c r="A168" s="216" t="s">
        <v>242</v>
      </c>
      <c r="B168" s="101">
        <v>0.1</v>
      </c>
      <c r="C168" s="101">
        <v>0.1</v>
      </c>
      <c r="D168" s="56"/>
      <c r="E168" s="119"/>
      <c r="F168" s="119"/>
      <c r="G168" s="119"/>
      <c r="H168" s="57"/>
      <c r="I168" s="119"/>
      <c r="J168" s="20"/>
    </row>
    <row r="169" spans="1:10" ht="24.75" customHeight="1">
      <c r="A169" s="331" t="s">
        <v>220</v>
      </c>
      <c r="B169" s="331"/>
      <c r="C169" s="331"/>
      <c r="D169" s="1">
        <v>75</v>
      </c>
      <c r="E169" s="36">
        <v>8.1</v>
      </c>
      <c r="F169" s="36">
        <v>7.1</v>
      </c>
      <c r="G169" s="36">
        <v>5.7</v>
      </c>
      <c r="H169" s="34">
        <f>E169*4+F169*9+G169*4</f>
        <v>119.1</v>
      </c>
      <c r="I169" s="37">
        <v>0.16</v>
      </c>
      <c r="J169" s="20"/>
    </row>
    <row r="170" spans="1:10" ht="43.5" customHeight="1">
      <c r="A170" s="80" t="s">
        <v>123</v>
      </c>
      <c r="B170" s="69">
        <f>C170*1.5</f>
        <v>79.5</v>
      </c>
      <c r="C170" s="48">
        <v>53</v>
      </c>
      <c r="D170" s="41"/>
      <c r="E170" s="63"/>
      <c r="F170" s="63"/>
      <c r="G170" s="63"/>
      <c r="H170" s="48"/>
      <c r="I170" s="63"/>
      <c r="J170" s="19"/>
    </row>
    <row r="171" spans="1:10" ht="43.5" customHeight="1">
      <c r="A171" s="80" t="s">
        <v>137</v>
      </c>
      <c r="B171" s="69">
        <f>C171*1.35</f>
        <v>71.55000000000001</v>
      </c>
      <c r="C171" s="48">
        <v>53</v>
      </c>
      <c r="D171" s="41"/>
      <c r="E171" s="63"/>
      <c r="F171" s="63"/>
      <c r="G171" s="63"/>
      <c r="H171" s="48"/>
      <c r="I171" s="63"/>
      <c r="J171" s="20"/>
    </row>
    <row r="172" spans="1:10" ht="24.75" customHeight="1">
      <c r="A172" s="32" t="s">
        <v>44</v>
      </c>
      <c r="B172" s="48">
        <v>8</v>
      </c>
      <c r="C172" s="48">
        <v>8</v>
      </c>
      <c r="D172" s="41"/>
      <c r="E172" s="63"/>
      <c r="F172" s="63"/>
      <c r="G172" s="63"/>
      <c r="H172" s="48"/>
      <c r="I172" s="63"/>
      <c r="J172" s="20"/>
    </row>
    <row r="173" spans="1:10" ht="24.75" customHeight="1">
      <c r="A173" s="32" t="s">
        <v>79</v>
      </c>
      <c r="B173" s="48">
        <v>4</v>
      </c>
      <c r="C173" s="48">
        <v>4</v>
      </c>
      <c r="D173" s="41"/>
      <c r="E173" s="63"/>
      <c r="F173" s="63"/>
      <c r="G173" s="63"/>
      <c r="H173" s="48"/>
      <c r="I173" s="63"/>
      <c r="J173" s="20"/>
    </row>
    <row r="174" spans="1:10" ht="24.75" customHeight="1">
      <c r="A174" s="32" t="s">
        <v>54</v>
      </c>
      <c r="B174" s="48">
        <f>C174*1.19</f>
        <v>15.469999999999999</v>
      </c>
      <c r="C174" s="48">
        <v>13</v>
      </c>
      <c r="D174" s="41"/>
      <c r="E174" s="63"/>
      <c r="F174" s="63"/>
      <c r="G174" s="63"/>
      <c r="H174" s="48"/>
      <c r="I174" s="63"/>
      <c r="J174" s="20"/>
    </row>
    <row r="175" spans="1:10" ht="24.75" customHeight="1">
      <c r="A175" s="221" t="s">
        <v>139</v>
      </c>
      <c r="B175" s="48">
        <v>4</v>
      </c>
      <c r="C175" s="48">
        <v>4</v>
      </c>
      <c r="D175" s="41"/>
      <c r="E175" s="63"/>
      <c r="F175" s="63"/>
      <c r="G175" s="63"/>
      <c r="H175" s="48"/>
      <c r="I175" s="63"/>
      <c r="J175" s="20"/>
    </row>
    <row r="176" spans="1:10" ht="24.75" customHeight="1">
      <c r="A176" s="221" t="s">
        <v>138</v>
      </c>
      <c r="B176" s="48">
        <v>7</v>
      </c>
      <c r="C176" s="48">
        <v>7</v>
      </c>
      <c r="D176" s="41"/>
      <c r="E176" s="63"/>
      <c r="F176" s="63"/>
      <c r="G176" s="63"/>
      <c r="H176" s="48"/>
      <c r="I176" s="63"/>
      <c r="J176" s="20"/>
    </row>
    <row r="177" spans="1:10" ht="24.75" customHeight="1">
      <c r="A177" s="32" t="s">
        <v>46</v>
      </c>
      <c r="B177" s="48">
        <v>3</v>
      </c>
      <c r="C177" s="48">
        <v>3</v>
      </c>
      <c r="D177" s="41"/>
      <c r="E177" s="63"/>
      <c r="F177" s="63"/>
      <c r="G177" s="63"/>
      <c r="H177" s="48"/>
      <c r="I177" s="63"/>
      <c r="J177" s="20"/>
    </row>
    <row r="178" spans="1:10" ht="24.75" customHeight="1">
      <c r="A178" s="322"/>
      <c r="B178" s="323"/>
      <c r="C178" s="323"/>
      <c r="D178" s="323"/>
      <c r="E178" s="323"/>
      <c r="F178" s="323"/>
      <c r="G178" s="323"/>
      <c r="H178" s="323"/>
      <c r="I178" s="324"/>
      <c r="J178" s="20"/>
    </row>
    <row r="179" spans="1:10" ht="43.5" customHeight="1">
      <c r="A179" s="319" t="s">
        <v>308</v>
      </c>
      <c r="B179" s="320"/>
      <c r="C179" s="321"/>
      <c r="D179" s="1">
        <v>50</v>
      </c>
      <c r="E179" s="36">
        <v>5.4</v>
      </c>
      <c r="F179" s="36">
        <v>4.6</v>
      </c>
      <c r="G179" s="36">
        <v>3.8</v>
      </c>
      <c r="H179" s="34">
        <f>E179*4+F179*9+G179*4</f>
        <v>78.2</v>
      </c>
      <c r="I179" s="37">
        <v>0.11</v>
      </c>
      <c r="J179" s="20"/>
    </row>
    <row r="180" spans="1:10" ht="43.5" customHeight="1">
      <c r="A180" s="255" t="s">
        <v>309</v>
      </c>
      <c r="B180" s="69">
        <v>61</v>
      </c>
      <c r="C180" s="88">
        <v>61</v>
      </c>
      <c r="D180" s="41"/>
      <c r="E180" s="126"/>
      <c r="F180" s="126"/>
      <c r="G180" s="126"/>
      <c r="H180" s="126"/>
      <c r="I180" s="126"/>
      <c r="J180" s="20"/>
    </row>
    <row r="181" spans="1:10" ht="24.75" customHeight="1">
      <c r="A181" s="110" t="s">
        <v>46</v>
      </c>
      <c r="B181" s="88">
        <v>4</v>
      </c>
      <c r="C181" s="88">
        <v>4</v>
      </c>
      <c r="D181" s="41"/>
      <c r="E181" s="126"/>
      <c r="F181" s="126"/>
      <c r="G181" s="126"/>
      <c r="H181" s="88"/>
      <c r="I181" s="126"/>
      <c r="J181" s="20"/>
    </row>
    <row r="182" spans="1:10" ht="24.75" customHeight="1">
      <c r="A182" s="371" t="s">
        <v>185</v>
      </c>
      <c r="B182" s="371"/>
      <c r="C182" s="371"/>
      <c r="D182" s="1">
        <v>120</v>
      </c>
      <c r="E182" s="42">
        <v>2.3</v>
      </c>
      <c r="F182" s="42">
        <v>3.4</v>
      </c>
      <c r="G182" s="42">
        <v>14.3</v>
      </c>
      <c r="H182" s="34">
        <f>E182*4+F182*9+G182*4</f>
        <v>97</v>
      </c>
      <c r="I182" s="104">
        <v>8.3</v>
      </c>
      <c r="J182" s="20"/>
    </row>
    <row r="183" spans="1:11" ht="24.75" customHeight="1">
      <c r="A183" s="32" t="s">
        <v>49</v>
      </c>
      <c r="B183" s="48">
        <f>C183*1.33</f>
        <v>135.66</v>
      </c>
      <c r="C183" s="40">
        <v>102</v>
      </c>
      <c r="D183" s="40"/>
      <c r="E183" s="40"/>
      <c r="F183" s="40"/>
      <c r="G183" s="40"/>
      <c r="H183" s="41"/>
      <c r="I183" s="63"/>
      <c r="J183" s="20"/>
      <c r="K183" s="165" t="s">
        <v>14</v>
      </c>
    </row>
    <row r="184" spans="1:12" ht="24.75" customHeight="1">
      <c r="A184" s="32" t="s">
        <v>50</v>
      </c>
      <c r="B184" s="48">
        <f>C184*1.43</f>
        <v>145.85999999999999</v>
      </c>
      <c r="C184" s="40">
        <v>102</v>
      </c>
      <c r="D184" s="40"/>
      <c r="E184" s="102"/>
      <c r="F184" s="102"/>
      <c r="G184" s="102"/>
      <c r="H184" s="102"/>
      <c r="I184" s="102"/>
      <c r="J184" s="20"/>
      <c r="K184" s="51" t="s">
        <v>37</v>
      </c>
      <c r="L184" s="165">
        <f>D368</f>
        <v>25</v>
      </c>
    </row>
    <row r="185" spans="1:12" ht="24.75" customHeight="1">
      <c r="A185" s="78" t="s">
        <v>51</v>
      </c>
      <c r="B185" s="48">
        <f>C185*1.54</f>
        <v>157.08</v>
      </c>
      <c r="C185" s="40">
        <v>102</v>
      </c>
      <c r="D185" s="40"/>
      <c r="E185" s="40"/>
      <c r="F185" s="40"/>
      <c r="G185" s="40"/>
      <c r="H185" s="41"/>
      <c r="I185" s="64"/>
      <c r="J185" s="20"/>
      <c r="K185" s="52" t="s">
        <v>38</v>
      </c>
      <c r="L185" s="167">
        <f>D366++C230+C377</f>
        <v>33.333333333333336</v>
      </c>
    </row>
    <row r="186" spans="1:12" ht="24.75" customHeight="1">
      <c r="A186" s="78" t="s">
        <v>52</v>
      </c>
      <c r="B186" s="48">
        <f>C186*1.67</f>
        <v>170.34</v>
      </c>
      <c r="C186" s="40">
        <v>102</v>
      </c>
      <c r="D186" s="40"/>
      <c r="E186" s="40"/>
      <c r="F186" s="40"/>
      <c r="G186" s="40"/>
      <c r="H186" s="41"/>
      <c r="I186" s="64"/>
      <c r="J186" s="20"/>
      <c r="K186" s="52" t="s">
        <v>101</v>
      </c>
      <c r="L186" s="166">
        <f>C264+C265+C287</f>
        <v>14.9</v>
      </c>
    </row>
    <row r="187" spans="1:12" ht="24.75" customHeight="1">
      <c r="A187" s="32" t="s">
        <v>84</v>
      </c>
      <c r="B187" s="40">
        <v>19</v>
      </c>
      <c r="C187" s="48">
        <v>19</v>
      </c>
      <c r="D187" s="40"/>
      <c r="E187" s="40"/>
      <c r="F187" s="40"/>
      <c r="G187" s="40"/>
      <c r="H187" s="41"/>
      <c r="I187" s="64"/>
      <c r="J187" s="20"/>
      <c r="K187" s="53" t="s">
        <v>102</v>
      </c>
      <c r="L187" s="167">
        <f>C220+C372</f>
        <v>21</v>
      </c>
    </row>
    <row r="188" spans="1:12" ht="24.75" customHeight="1">
      <c r="A188" s="78" t="s">
        <v>41</v>
      </c>
      <c r="B188" s="40">
        <v>3.5</v>
      </c>
      <c r="C188" s="40">
        <v>3.5</v>
      </c>
      <c r="D188" s="40"/>
      <c r="E188" s="40"/>
      <c r="F188" s="40"/>
      <c r="G188" s="40"/>
      <c r="H188" s="41"/>
      <c r="I188" s="63"/>
      <c r="J188" s="20"/>
      <c r="K188" s="53" t="s">
        <v>75</v>
      </c>
      <c r="L188" s="167"/>
    </row>
    <row r="189" spans="1:12" ht="43.5" customHeight="1">
      <c r="A189" s="358" t="s">
        <v>114</v>
      </c>
      <c r="B189" s="359"/>
      <c r="C189" s="360"/>
      <c r="D189" s="5">
        <v>120</v>
      </c>
      <c r="E189" s="5">
        <v>0.3</v>
      </c>
      <c r="F189" s="6">
        <v>0</v>
      </c>
      <c r="G189" s="6">
        <v>10.5</v>
      </c>
      <c r="H189" s="117">
        <f>E189*4+F189*9+G189*4</f>
        <v>43.2</v>
      </c>
      <c r="I189" s="1">
        <v>0.1</v>
      </c>
      <c r="J189" s="20"/>
      <c r="K189" s="52" t="s">
        <v>25</v>
      </c>
      <c r="L189" s="167">
        <f>C238</f>
        <v>15</v>
      </c>
    </row>
    <row r="190" spans="1:12" ht="24.75" customHeight="1">
      <c r="A190" s="32" t="s">
        <v>62</v>
      </c>
      <c r="B190" s="93">
        <v>12</v>
      </c>
      <c r="C190" s="93">
        <v>12</v>
      </c>
      <c r="D190" s="96"/>
      <c r="E190" s="96"/>
      <c r="F190" s="96"/>
      <c r="G190" s="96"/>
      <c r="H190" s="56"/>
      <c r="I190" s="100"/>
      <c r="J190" s="20"/>
      <c r="K190" s="52" t="s">
        <v>27</v>
      </c>
      <c r="L190" s="167">
        <f>C242+C244+C246+C245+C271+C273++C275+C279+C281+C282+C284+C286</f>
        <v>208.1</v>
      </c>
    </row>
    <row r="191" spans="1:12" ht="24.75" customHeight="1">
      <c r="A191" s="78" t="s">
        <v>40</v>
      </c>
      <c r="B191" s="96">
        <v>5</v>
      </c>
      <c r="C191" s="96">
        <v>5</v>
      </c>
      <c r="D191" s="96"/>
      <c r="E191" s="96"/>
      <c r="F191" s="96"/>
      <c r="G191" s="96"/>
      <c r="H191" s="56"/>
      <c r="I191" s="96"/>
      <c r="J191" s="20"/>
      <c r="K191" s="52" t="s">
        <v>24</v>
      </c>
      <c r="L191" s="167">
        <f>C359</f>
        <v>24</v>
      </c>
    </row>
    <row r="192" spans="1:12" ht="24.75" customHeight="1">
      <c r="A192" s="325" t="s">
        <v>127</v>
      </c>
      <c r="B192" s="325"/>
      <c r="C192" s="325"/>
      <c r="D192" s="1">
        <v>10</v>
      </c>
      <c r="E192" s="2">
        <v>0.8</v>
      </c>
      <c r="F192" s="2">
        <v>0.15</v>
      </c>
      <c r="G192" s="2">
        <v>3.8</v>
      </c>
      <c r="H192" s="34">
        <v>19.5</v>
      </c>
      <c r="I192" s="9">
        <v>0</v>
      </c>
      <c r="J192" s="20"/>
      <c r="K192" s="52" t="s">
        <v>28</v>
      </c>
      <c r="L192" s="167">
        <f>C234</f>
        <v>10</v>
      </c>
    </row>
    <row r="193" spans="1:11" ht="43.5" customHeight="1">
      <c r="A193" s="325" t="s">
        <v>128</v>
      </c>
      <c r="B193" s="325"/>
      <c r="C193" s="325"/>
      <c r="D193" s="1">
        <v>10</v>
      </c>
      <c r="E193" s="2"/>
      <c r="F193" s="2"/>
      <c r="G193" s="2"/>
      <c r="H193" s="2"/>
      <c r="I193" s="2"/>
      <c r="J193" s="20"/>
      <c r="K193" s="52" t="s">
        <v>80</v>
      </c>
    </row>
    <row r="194" spans="1:11" ht="24.75" customHeight="1">
      <c r="A194" s="325" t="s">
        <v>37</v>
      </c>
      <c r="B194" s="325"/>
      <c r="C194" s="325"/>
      <c r="D194" s="1">
        <v>30</v>
      </c>
      <c r="E194" s="2">
        <v>1.9714285714285715</v>
      </c>
      <c r="F194" s="2">
        <v>0.34285714285714286</v>
      </c>
      <c r="G194" s="2">
        <v>10.028571428571428</v>
      </c>
      <c r="H194" s="34">
        <v>53.142857142857146</v>
      </c>
      <c r="I194" s="2">
        <v>0</v>
      </c>
      <c r="J194" s="20"/>
      <c r="K194" s="54" t="s">
        <v>81</v>
      </c>
    </row>
    <row r="195" spans="1:12" ht="24.75" customHeight="1">
      <c r="A195" s="341" t="s">
        <v>12</v>
      </c>
      <c r="B195" s="341"/>
      <c r="C195" s="341"/>
      <c r="D195" s="155">
        <f aca="true" t="shared" si="1" ref="D195:I195">D196+D211</f>
        <v>230</v>
      </c>
      <c r="E195" s="59">
        <f t="shared" si="1"/>
        <v>8.24</v>
      </c>
      <c r="F195" s="59">
        <f t="shared" si="1"/>
        <v>7.1</v>
      </c>
      <c r="G195" s="59">
        <f t="shared" si="1"/>
        <v>21.2</v>
      </c>
      <c r="H195" s="49">
        <f t="shared" si="1"/>
        <v>181.66</v>
      </c>
      <c r="I195" s="261">
        <f t="shared" si="1"/>
        <v>1.16</v>
      </c>
      <c r="J195" s="20"/>
      <c r="K195" s="52" t="s">
        <v>23</v>
      </c>
      <c r="L195" s="167">
        <f>C222+C228+C235+C375+C365+C289</f>
        <v>25.977777777777778</v>
      </c>
    </row>
    <row r="196" spans="1:12" ht="43.5" customHeight="1">
      <c r="A196" s="338" t="s">
        <v>219</v>
      </c>
      <c r="B196" s="339"/>
      <c r="C196" s="340"/>
      <c r="D196" s="10">
        <v>80</v>
      </c>
      <c r="E196" s="36">
        <v>6.64</v>
      </c>
      <c r="F196" s="36">
        <v>4.2</v>
      </c>
      <c r="G196" s="36">
        <v>18.8</v>
      </c>
      <c r="H196" s="34">
        <f>E196*4+F196*9+G196*4</f>
        <v>139.56</v>
      </c>
      <c r="I196" s="37">
        <v>0.16</v>
      </c>
      <c r="J196" s="20"/>
      <c r="K196" s="52" t="s">
        <v>29</v>
      </c>
      <c r="L196" s="165">
        <f>C231</f>
        <v>15</v>
      </c>
    </row>
    <row r="197" spans="1:11" ht="24.75" customHeight="1">
      <c r="A197" s="103" t="s">
        <v>59</v>
      </c>
      <c r="B197" s="48">
        <v>30</v>
      </c>
      <c r="C197" s="48">
        <v>30</v>
      </c>
      <c r="D197" s="2"/>
      <c r="E197" s="2"/>
      <c r="F197" s="2"/>
      <c r="G197" s="2"/>
      <c r="H197" s="2"/>
      <c r="I197" s="2"/>
      <c r="J197" s="20"/>
      <c r="K197" s="52" t="s">
        <v>150</v>
      </c>
    </row>
    <row r="198" spans="1:11" ht="24.75" customHeight="1">
      <c r="A198" s="32" t="s">
        <v>300</v>
      </c>
      <c r="B198" s="107">
        <v>4</v>
      </c>
      <c r="C198" s="107">
        <v>4</v>
      </c>
      <c r="D198" s="2"/>
      <c r="E198" s="36"/>
      <c r="F198" s="36"/>
      <c r="G198" s="36"/>
      <c r="H198" s="34"/>
      <c r="I198" s="36"/>
      <c r="J198" s="20"/>
      <c r="K198" s="51" t="s">
        <v>151</v>
      </c>
    </row>
    <row r="199" spans="1:12" ht="24.75" customHeight="1">
      <c r="A199" s="103" t="s">
        <v>40</v>
      </c>
      <c r="B199" s="107">
        <v>5</v>
      </c>
      <c r="C199" s="107">
        <v>5</v>
      </c>
      <c r="D199" s="2"/>
      <c r="E199" s="2"/>
      <c r="F199" s="2"/>
      <c r="G199" s="2"/>
      <c r="H199" s="2"/>
      <c r="I199" s="2"/>
      <c r="J199" s="20"/>
      <c r="K199" s="52" t="s">
        <v>30</v>
      </c>
      <c r="L199" s="165">
        <f>C226</f>
        <v>0.45</v>
      </c>
    </row>
    <row r="200" spans="1:12" ht="24.75" customHeight="1">
      <c r="A200" s="130" t="s">
        <v>55</v>
      </c>
      <c r="B200" s="107">
        <v>12</v>
      </c>
      <c r="C200" s="107">
        <v>12</v>
      </c>
      <c r="D200" s="2"/>
      <c r="E200" s="2"/>
      <c r="F200" s="102"/>
      <c r="G200" s="102"/>
      <c r="H200" s="107"/>
      <c r="I200" s="204"/>
      <c r="J200" s="20"/>
      <c r="K200" s="52" t="s">
        <v>103</v>
      </c>
      <c r="L200" s="167"/>
    </row>
    <row r="201" spans="1:12" ht="24.75" customHeight="1">
      <c r="A201" s="103" t="s">
        <v>109</v>
      </c>
      <c r="B201" s="107">
        <v>9</v>
      </c>
      <c r="C201" s="107">
        <v>9</v>
      </c>
      <c r="D201" s="2"/>
      <c r="E201" s="2"/>
      <c r="F201" s="102"/>
      <c r="G201" s="102"/>
      <c r="H201" s="107"/>
      <c r="I201" s="204"/>
      <c r="J201" s="20"/>
      <c r="K201" s="51" t="s">
        <v>82</v>
      </c>
      <c r="L201" s="167">
        <f>C277</f>
        <v>100</v>
      </c>
    </row>
    <row r="202" spans="1:12" ht="24.75" customHeight="1">
      <c r="A202" s="61" t="s">
        <v>132</v>
      </c>
      <c r="B202" s="107">
        <v>6</v>
      </c>
      <c r="C202" s="107">
        <v>6</v>
      </c>
      <c r="D202" s="2"/>
      <c r="E202" s="2"/>
      <c r="F202" s="102"/>
      <c r="G202" s="102"/>
      <c r="H202" s="107"/>
      <c r="I202" s="204"/>
      <c r="J202" s="20"/>
      <c r="K202" s="51" t="s">
        <v>83</v>
      </c>
      <c r="L202" s="167"/>
    </row>
    <row r="203" spans="1:11" ht="24.75" customHeight="1">
      <c r="A203" s="110" t="s">
        <v>160</v>
      </c>
      <c r="B203" s="55">
        <v>0.6</v>
      </c>
      <c r="C203" s="55">
        <v>0.6</v>
      </c>
      <c r="D203" s="2"/>
      <c r="E203" s="2"/>
      <c r="F203" s="102"/>
      <c r="G203" s="102"/>
      <c r="H203" s="107"/>
      <c r="I203" s="204"/>
      <c r="J203" s="20"/>
      <c r="K203" s="52" t="s">
        <v>31</v>
      </c>
    </row>
    <row r="204" spans="1:12" ht="24.75" customHeight="1">
      <c r="A204" s="111" t="s">
        <v>134</v>
      </c>
      <c r="B204" s="107"/>
      <c r="C204" s="10">
        <v>37</v>
      </c>
      <c r="D204" s="2"/>
      <c r="E204" s="2"/>
      <c r="F204" s="102"/>
      <c r="G204" s="102"/>
      <c r="H204" s="107"/>
      <c r="I204" s="204"/>
      <c r="J204" s="20"/>
      <c r="K204" s="54" t="s">
        <v>32</v>
      </c>
      <c r="L204" s="167">
        <f>C221+C227+C379+C380</f>
        <v>349</v>
      </c>
    </row>
    <row r="205" spans="1:12" ht="24.75" customHeight="1">
      <c r="A205" s="32" t="s">
        <v>228</v>
      </c>
      <c r="B205" s="107">
        <v>33</v>
      </c>
      <c r="C205" s="107">
        <v>32</v>
      </c>
      <c r="D205" s="2"/>
      <c r="E205" s="2"/>
      <c r="F205" s="102"/>
      <c r="G205" s="102"/>
      <c r="H205" s="107"/>
      <c r="I205" s="204"/>
      <c r="J205" s="20"/>
      <c r="K205" s="51" t="s">
        <v>33</v>
      </c>
      <c r="L205" s="167">
        <f>C371</f>
        <v>76</v>
      </c>
    </row>
    <row r="206" spans="1:12" ht="24.75" customHeight="1">
      <c r="A206" s="61" t="s">
        <v>132</v>
      </c>
      <c r="B206" s="107">
        <v>2.5</v>
      </c>
      <c r="C206" s="107">
        <v>2.5</v>
      </c>
      <c r="D206" s="2"/>
      <c r="E206" s="2"/>
      <c r="F206" s="102"/>
      <c r="G206" s="102"/>
      <c r="H206" s="107"/>
      <c r="I206" s="204"/>
      <c r="J206" s="20"/>
      <c r="K206" s="51" t="s">
        <v>34</v>
      </c>
      <c r="L206" s="167">
        <f>C376</f>
        <v>5</v>
      </c>
    </row>
    <row r="207" spans="1:11" ht="24.75" customHeight="1">
      <c r="A207" s="108" t="s">
        <v>40</v>
      </c>
      <c r="B207" s="107">
        <v>2.5</v>
      </c>
      <c r="C207" s="107">
        <v>2.5</v>
      </c>
      <c r="D207" s="2"/>
      <c r="E207" s="2"/>
      <c r="F207" s="102"/>
      <c r="G207" s="102"/>
      <c r="H207" s="107"/>
      <c r="I207" s="204"/>
      <c r="J207" s="20"/>
      <c r="K207" s="52" t="s">
        <v>104</v>
      </c>
    </row>
    <row r="208" spans="1:12" ht="24.75" customHeight="1">
      <c r="A208" s="108" t="s">
        <v>59</v>
      </c>
      <c r="B208" s="107">
        <v>0.6</v>
      </c>
      <c r="C208" s="107">
        <v>0.6</v>
      </c>
      <c r="D208" s="2"/>
      <c r="E208" s="2"/>
      <c r="F208" s="102"/>
      <c r="G208" s="102"/>
      <c r="H208" s="107"/>
      <c r="I208" s="204"/>
      <c r="J208" s="20"/>
      <c r="K208" s="51" t="s">
        <v>35</v>
      </c>
      <c r="L208" s="166">
        <f>C224+C274+C378</f>
        <v>7.5</v>
      </c>
    </row>
    <row r="209" spans="1:12" ht="24.75" customHeight="1">
      <c r="A209" s="103" t="s">
        <v>90</v>
      </c>
      <c r="B209" s="102">
        <v>0.8</v>
      </c>
      <c r="C209" s="102">
        <v>0.8</v>
      </c>
      <c r="D209" s="2"/>
      <c r="E209" s="2"/>
      <c r="F209" s="102"/>
      <c r="G209" s="102"/>
      <c r="H209" s="107"/>
      <c r="I209" s="204"/>
      <c r="J209" s="20"/>
      <c r="K209" s="51" t="s">
        <v>26</v>
      </c>
      <c r="L209" s="167">
        <f>C247+C288</f>
        <v>6</v>
      </c>
    </row>
    <row r="210" spans="1:12" ht="43.5" customHeight="1">
      <c r="A210" s="319" t="s">
        <v>352</v>
      </c>
      <c r="B210" s="320"/>
      <c r="C210" s="321"/>
      <c r="D210" s="279">
        <v>80</v>
      </c>
      <c r="E210" s="309"/>
      <c r="F210" s="309"/>
      <c r="G210" s="309"/>
      <c r="H210" s="309"/>
      <c r="I210" s="310"/>
      <c r="J210" s="24"/>
      <c r="K210" s="52" t="s">
        <v>36</v>
      </c>
      <c r="L210" s="167">
        <f>C374</f>
        <v>3</v>
      </c>
    </row>
    <row r="211" spans="1:12" ht="43.5" customHeight="1">
      <c r="A211" s="157" t="s">
        <v>156</v>
      </c>
      <c r="B211" s="56">
        <v>155</v>
      </c>
      <c r="C211" s="56">
        <v>150</v>
      </c>
      <c r="D211" s="124">
        <v>150</v>
      </c>
      <c r="E211" s="133">
        <v>1.6</v>
      </c>
      <c r="F211" s="133">
        <v>2.9</v>
      </c>
      <c r="G211" s="133">
        <v>2.4</v>
      </c>
      <c r="H211" s="117">
        <f>E211*4+F211*9+G211*4</f>
        <v>42.1</v>
      </c>
      <c r="I211" s="37">
        <v>1</v>
      </c>
      <c r="J211" s="24"/>
      <c r="K211" s="52" t="s">
        <v>140</v>
      </c>
      <c r="L211" s="166"/>
    </row>
    <row r="212" spans="1:12" ht="24.75" customHeight="1">
      <c r="A212" s="330" t="s">
        <v>136</v>
      </c>
      <c r="B212" s="330"/>
      <c r="C212" s="330"/>
      <c r="D212" s="330"/>
      <c r="E212" s="330"/>
      <c r="F212" s="330"/>
      <c r="G212" s="330"/>
      <c r="H212" s="330"/>
      <c r="I212" s="330"/>
      <c r="J212" s="24"/>
      <c r="K212" s="52" t="s">
        <v>141</v>
      </c>
      <c r="L212" s="167"/>
    </row>
    <row r="213" spans="1:10" ht="43.5" customHeight="1">
      <c r="A213" s="275" t="s">
        <v>273</v>
      </c>
      <c r="B213" s="56">
        <v>158</v>
      </c>
      <c r="C213" s="56">
        <v>150</v>
      </c>
      <c r="D213" s="124">
        <v>150</v>
      </c>
      <c r="E213" s="133">
        <v>4.1</v>
      </c>
      <c r="F213" s="133">
        <v>3.3</v>
      </c>
      <c r="G213" s="133">
        <v>6.6</v>
      </c>
      <c r="H213" s="117">
        <f>E213*4+F213*9+G213*4</f>
        <v>72.5</v>
      </c>
      <c r="I213" s="37">
        <v>0.8</v>
      </c>
      <c r="J213" s="24"/>
    </row>
    <row r="214" spans="1:10" ht="24.75" customHeight="1">
      <c r="A214" s="341" t="s">
        <v>22</v>
      </c>
      <c r="B214" s="342"/>
      <c r="C214" s="342"/>
      <c r="D214" s="342"/>
      <c r="E214" s="59">
        <f>E124+E142+E195+E140</f>
        <v>37.668571428571425</v>
      </c>
      <c r="F214" s="59">
        <f>F124+F142+F195+F140</f>
        <v>36.40714285714286</v>
      </c>
      <c r="G214" s="59">
        <f>G124+G142+G195+G140</f>
        <v>143.37142857142857</v>
      </c>
      <c r="H214" s="141">
        <f>H124+H142+H195+H140</f>
        <v>1054.3171428571427</v>
      </c>
      <c r="I214" s="59">
        <f>I124+I142+I195+I140</f>
        <v>18.68</v>
      </c>
      <c r="J214" s="24"/>
    </row>
    <row r="215" spans="1:10" ht="24.75" customHeight="1">
      <c r="A215" s="370" t="s">
        <v>14</v>
      </c>
      <c r="B215" s="370"/>
      <c r="C215" s="370"/>
      <c r="D215" s="370"/>
      <c r="E215" s="370"/>
      <c r="F215" s="370"/>
      <c r="G215" s="370"/>
      <c r="H215" s="370"/>
      <c r="I215" s="370"/>
      <c r="J215" s="24"/>
    </row>
    <row r="216" spans="1:10" ht="24.75" customHeight="1">
      <c r="A216" s="337" t="s">
        <v>1</v>
      </c>
      <c r="B216" s="337" t="s">
        <v>2</v>
      </c>
      <c r="C216" s="337" t="s">
        <v>3</v>
      </c>
      <c r="D216" s="337" t="s">
        <v>4</v>
      </c>
      <c r="E216" s="337"/>
      <c r="F216" s="337"/>
      <c r="G216" s="337"/>
      <c r="H216" s="337"/>
      <c r="I216" s="33" t="s">
        <v>230</v>
      </c>
      <c r="J216" s="24"/>
    </row>
    <row r="217" spans="1:10" ht="24.75" customHeight="1">
      <c r="A217" s="337"/>
      <c r="B217" s="337"/>
      <c r="C217" s="337"/>
      <c r="D217" s="14" t="s">
        <v>5</v>
      </c>
      <c r="E217" s="14" t="s">
        <v>6</v>
      </c>
      <c r="F217" s="14" t="s">
        <v>7</v>
      </c>
      <c r="G217" s="14" t="s">
        <v>8</v>
      </c>
      <c r="H217" s="98" t="s">
        <v>9</v>
      </c>
      <c r="I217" s="33" t="s">
        <v>86</v>
      </c>
      <c r="J217" s="24"/>
    </row>
    <row r="218" spans="1:10" ht="24.75" customHeight="1">
      <c r="A218" s="341" t="s">
        <v>10</v>
      </c>
      <c r="B218" s="341"/>
      <c r="C218" s="341"/>
      <c r="D218" s="58">
        <f>D219+D225+35+D233</f>
        <v>445</v>
      </c>
      <c r="E218" s="59">
        <f>SUM(E219:E231)</f>
        <v>9.5</v>
      </c>
      <c r="F218" s="59">
        <f>SUM(F219:F231)</f>
        <v>7.1000000000000005</v>
      </c>
      <c r="G218" s="59">
        <f>SUM(G219:G231)</f>
        <v>47.599999999999994</v>
      </c>
      <c r="H218" s="141">
        <f>SUM(H219:H231)</f>
        <v>292.3</v>
      </c>
      <c r="I218" s="261">
        <f>SUM(I219:I231)</f>
        <v>1.3766666666666665</v>
      </c>
      <c r="J218" s="24"/>
    </row>
    <row r="219" spans="1:10" ht="24.75" customHeight="1">
      <c r="A219" s="331" t="s">
        <v>211</v>
      </c>
      <c r="B219" s="331"/>
      <c r="C219" s="331"/>
      <c r="D219" s="279">
        <v>130</v>
      </c>
      <c r="E219" s="279">
        <v>5.5</v>
      </c>
      <c r="F219" s="36">
        <v>5.3</v>
      </c>
      <c r="G219" s="279">
        <v>16.9</v>
      </c>
      <c r="H219" s="34">
        <f>E219*4+F219*9+G219*4</f>
        <v>137.29999999999998</v>
      </c>
      <c r="I219" s="205">
        <v>0.3</v>
      </c>
      <c r="J219" s="24"/>
    </row>
    <row r="220" spans="1:10" ht="24.75" customHeight="1">
      <c r="A220" s="110" t="s">
        <v>203</v>
      </c>
      <c r="B220" s="41">
        <v>16</v>
      </c>
      <c r="C220" s="41">
        <v>16</v>
      </c>
      <c r="D220" s="279"/>
      <c r="E220" s="279"/>
      <c r="F220" s="279"/>
      <c r="G220" s="279"/>
      <c r="H220" s="279"/>
      <c r="I220" s="206"/>
      <c r="J220" s="24"/>
    </row>
    <row r="221" spans="1:10" ht="24.75" customHeight="1">
      <c r="A221" s="115" t="s">
        <v>84</v>
      </c>
      <c r="B221" s="41">
        <v>119</v>
      </c>
      <c r="C221" s="41">
        <v>119</v>
      </c>
      <c r="D221" s="279"/>
      <c r="E221" s="279"/>
      <c r="F221" s="279"/>
      <c r="G221" s="279"/>
      <c r="H221" s="279"/>
      <c r="I221" s="279"/>
      <c r="J221" s="24"/>
    </row>
    <row r="222" spans="1:10" ht="24.75" customHeight="1">
      <c r="A222" s="110" t="s">
        <v>40</v>
      </c>
      <c r="B222" s="88">
        <v>2</v>
      </c>
      <c r="C222" s="88">
        <v>2</v>
      </c>
      <c r="D222" s="279"/>
      <c r="E222" s="279"/>
      <c r="F222" s="279"/>
      <c r="G222" s="279"/>
      <c r="H222" s="279"/>
      <c r="I222" s="206"/>
      <c r="J222" s="24"/>
    </row>
    <row r="223" spans="1:10" ht="24.75" customHeight="1">
      <c r="A223" s="136" t="s">
        <v>85</v>
      </c>
      <c r="B223" s="55">
        <v>0.7</v>
      </c>
      <c r="C223" s="55">
        <v>0.7</v>
      </c>
      <c r="D223" s="279"/>
      <c r="E223" s="279"/>
      <c r="F223" s="279"/>
      <c r="G223" s="279"/>
      <c r="H223" s="279"/>
      <c r="I223" s="206"/>
      <c r="J223" s="24"/>
    </row>
    <row r="224" spans="1:10" ht="24.75" customHeight="1">
      <c r="A224" s="115" t="s">
        <v>41</v>
      </c>
      <c r="B224" s="41">
        <v>3</v>
      </c>
      <c r="C224" s="41">
        <v>3</v>
      </c>
      <c r="D224" s="279"/>
      <c r="E224" s="279"/>
      <c r="F224" s="279"/>
      <c r="G224" s="279"/>
      <c r="H224" s="279"/>
      <c r="I224" s="206"/>
      <c r="J224" s="24"/>
    </row>
    <row r="225" spans="1:10" ht="24.75" customHeight="1">
      <c r="A225" s="325" t="s">
        <v>155</v>
      </c>
      <c r="B225" s="325"/>
      <c r="C225" s="325"/>
      <c r="D225" s="279">
        <v>150</v>
      </c>
      <c r="E225" s="36">
        <v>2.8</v>
      </c>
      <c r="F225" s="36">
        <v>1.6</v>
      </c>
      <c r="G225" s="36">
        <v>12.9</v>
      </c>
      <c r="H225" s="34">
        <f>E225*4+F225*9+G225*4</f>
        <v>77.2</v>
      </c>
      <c r="I225" s="37">
        <v>0.6666666666666666</v>
      </c>
      <c r="J225" s="24"/>
    </row>
    <row r="226" spans="1:10" ht="24.75" customHeight="1">
      <c r="A226" s="115" t="s">
        <v>42</v>
      </c>
      <c r="B226" s="121">
        <v>0.45</v>
      </c>
      <c r="C226" s="121">
        <v>0.45</v>
      </c>
      <c r="D226" s="56"/>
      <c r="E226" s="121"/>
      <c r="F226" s="121"/>
      <c r="G226" s="121"/>
      <c r="H226" s="56"/>
      <c r="I226" s="122"/>
      <c r="J226" s="24"/>
    </row>
    <row r="227" spans="1:10" ht="24.75" customHeight="1">
      <c r="A227" s="78" t="s">
        <v>84</v>
      </c>
      <c r="B227" s="96">
        <v>60</v>
      </c>
      <c r="C227" s="96">
        <v>60</v>
      </c>
      <c r="D227" s="56"/>
      <c r="E227" s="121"/>
      <c r="F227" s="121"/>
      <c r="G227" s="121"/>
      <c r="H227" s="56"/>
      <c r="I227" s="119"/>
      <c r="J227" s="24"/>
    </row>
    <row r="228" spans="1:10" ht="24.75" customHeight="1">
      <c r="A228" s="78" t="s">
        <v>40</v>
      </c>
      <c r="B228" s="96">
        <v>10</v>
      </c>
      <c r="C228" s="96">
        <v>10</v>
      </c>
      <c r="D228" s="96"/>
      <c r="E228" s="101"/>
      <c r="F228" s="101"/>
      <c r="G228" s="101"/>
      <c r="H228" s="56"/>
      <c r="I228" s="122"/>
      <c r="J228" s="24"/>
    </row>
    <row r="229" spans="1:10" ht="24.75" customHeight="1">
      <c r="A229" s="325" t="s">
        <v>162</v>
      </c>
      <c r="B229" s="325"/>
      <c r="C229" s="325"/>
      <c r="D229" s="149" t="s">
        <v>348</v>
      </c>
      <c r="E229" s="36">
        <v>1.2</v>
      </c>
      <c r="F229" s="36">
        <v>0.2</v>
      </c>
      <c r="G229" s="36">
        <v>17.8</v>
      </c>
      <c r="H229" s="34">
        <f>E229*4+F229*9+G229*4</f>
        <v>77.8</v>
      </c>
      <c r="I229" s="37">
        <v>0.41</v>
      </c>
      <c r="J229" s="24"/>
    </row>
    <row r="230" spans="1:10" ht="24.75" customHeight="1">
      <c r="A230" s="136" t="s">
        <v>44</v>
      </c>
      <c r="B230" s="132">
        <v>20</v>
      </c>
      <c r="C230" s="132">
        <v>20</v>
      </c>
      <c r="D230" s="279"/>
      <c r="E230" s="36"/>
      <c r="F230" s="36"/>
      <c r="G230" s="36"/>
      <c r="H230" s="279"/>
      <c r="I230" s="140"/>
      <c r="J230" s="24"/>
    </row>
    <row r="231" spans="1:10" ht="43.5" customHeight="1">
      <c r="A231" s="86" t="s">
        <v>129</v>
      </c>
      <c r="B231" s="4">
        <v>15.2</v>
      </c>
      <c r="C231" s="4">
        <v>15</v>
      </c>
      <c r="D231" s="279"/>
      <c r="E231" s="36"/>
      <c r="F231" s="36"/>
      <c r="G231" s="36"/>
      <c r="H231" s="279"/>
      <c r="I231" s="140"/>
      <c r="J231" s="24"/>
    </row>
    <row r="232" spans="1:10" ht="24.75" customHeight="1">
      <c r="A232" s="357" t="s">
        <v>108</v>
      </c>
      <c r="B232" s="357"/>
      <c r="C232" s="357"/>
      <c r="D232" s="145"/>
      <c r="E232" s="59">
        <f>E233</f>
        <v>0.33</v>
      </c>
      <c r="F232" s="59">
        <f>F233</f>
        <v>0.02</v>
      </c>
      <c r="G232" s="59">
        <f>G233</f>
        <v>17.8</v>
      </c>
      <c r="H232" s="141">
        <f>H233</f>
        <v>72.7</v>
      </c>
      <c r="I232" s="59">
        <f>I233</f>
        <v>17.8</v>
      </c>
      <c r="J232" s="25"/>
    </row>
    <row r="233" spans="1:10" ht="24.75" customHeight="1">
      <c r="A233" s="325" t="s">
        <v>110</v>
      </c>
      <c r="B233" s="376"/>
      <c r="C233" s="376"/>
      <c r="D233" s="68">
        <v>130</v>
      </c>
      <c r="E233" s="36">
        <v>0.33</v>
      </c>
      <c r="F233" s="36">
        <v>0.02</v>
      </c>
      <c r="G233" s="36">
        <v>17.8</v>
      </c>
      <c r="H233" s="34">
        <f>E233*4+F233*9+G233*4</f>
        <v>72.7</v>
      </c>
      <c r="I233" s="37">
        <v>17.8</v>
      </c>
      <c r="J233" s="175"/>
    </row>
    <row r="234" spans="1:10" ht="24.75" customHeight="1">
      <c r="A234" s="61" t="s">
        <v>70</v>
      </c>
      <c r="B234" s="60">
        <v>10</v>
      </c>
      <c r="C234" s="60">
        <v>10</v>
      </c>
      <c r="D234" s="17"/>
      <c r="E234" s="46"/>
      <c r="F234" s="46"/>
      <c r="G234" s="46"/>
      <c r="H234" s="125"/>
      <c r="I234" s="119"/>
      <c r="J234" s="175"/>
    </row>
    <row r="235" spans="1:10" ht="24.75" customHeight="1">
      <c r="A235" s="61" t="s">
        <v>40</v>
      </c>
      <c r="B235" s="60">
        <v>4</v>
      </c>
      <c r="C235" s="60">
        <v>4</v>
      </c>
      <c r="D235" s="17"/>
      <c r="E235" s="46"/>
      <c r="F235" s="46"/>
      <c r="G235" s="46"/>
      <c r="H235" s="125"/>
      <c r="I235" s="119"/>
      <c r="J235" s="26"/>
    </row>
    <row r="236" spans="1:10" ht="24.75" customHeight="1">
      <c r="A236" s="341" t="s">
        <v>11</v>
      </c>
      <c r="B236" s="341"/>
      <c r="C236" s="341"/>
      <c r="D236" s="155">
        <f>D237+D263+D358+D276+D280</f>
        <v>530</v>
      </c>
      <c r="E236" s="59">
        <f>E249+E263+E358+E366+E368+E276+E280</f>
        <v>24.80952380952381</v>
      </c>
      <c r="F236" s="59">
        <f>F249+F263+F358+F366+F368+F276+F280</f>
        <v>18.35238095238095</v>
      </c>
      <c r="G236" s="59">
        <f>G249+G263+G358+G366+G368+G276+G280</f>
        <v>52.59047619047619</v>
      </c>
      <c r="H236" s="49">
        <f>H249+H263+H358+H366+H368+H276+H280</f>
        <v>476.23571428571427</v>
      </c>
      <c r="I236" s="261">
        <f>I249+I263+I358+I366+I368+I276+I280</f>
        <v>31.531666666666666</v>
      </c>
      <c r="J236" s="18"/>
    </row>
    <row r="237" spans="1:10" ht="43.5" customHeight="1">
      <c r="A237" s="346" t="s">
        <v>143</v>
      </c>
      <c r="B237" s="373"/>
      <c r="C237" s="373"/>
      <c r="D237" s="279">
        <v>60</v>
      </c>
      <c r="E237" s="37">
        <v>1.2</v>
      </c>
      <c r="F237" s="279">
        <v>4.1</v>
      </c>
      <c r="G237" s="279">
        <v>4.8</v>
      </c>
      <c r="H237" s="34">
        <f>E237*4+F237*9+G237*4</f>
        <v>60.89999999999999</v>
      </c>
      <c r="I237" s="37">
        <v>3.26</v>
      </c>
      <c r="J237" s="18"/>
    </row>
    <row r="238" spans="1:10" ht="24.75" customHeight="1">
      <c r="A238" s="216" t="s">
        <v>49</v>
      </c>
      <c r="B238" s="230">
        <f>C238*1.33</f>
        <v>19.950000000000003</v>
      </c>
      <c r="C238" s="41">
        <v>15</v>
      </c>
      <c r="D238" s="279"/>
      <c r="E238" s="279"/>
      <c r="F238" s="279"/>
      <c r="G238" s="279"/>
      <c r="H238" s="279"/>
      <c r="I238" s="37"/>
      <c r="J238" s="19"/>
    </row>
    <row r="239" spans="1:10" ht="24.75" customHeight="1">
      <c r="A239" s="216" t="s">
        <v>50</v>
      </c>
      <c r="B239" s="230">
        <f>C239*1.43</f>
        <v>21.45</v>
      </c>
      <c r="C239" s="41">
        <v>15</v>
      </c>
      <c r="D239" s="279"/>
      <c r="E239" s="279"/>
      <c r="F239" s="279"/>
      <c r="G239" s="279"/>
      <c r="H239" s="279"/>
      <c r="I239" s="37"/>
      <c r="J239" s="20"/>
    </row>
    <row r="240" spans="1:10" ht="24.75" customHeight="1">
      <c r="A240" s="216" t="s">
        <v>51</v>
      </c>
      <c r="B240" s="230">
        <f>C240*1.54</f>
        <v>23.1</v>
      </c>
      <c r="C240" s="41">
        <v>15</v>
      </c>
      <c r="D240" s="279"/>
      <c r="E240" s="279"/>
      <c r="F240" s="279"/>
      <c r="G240" s="279"/>
      <c r="H240" s="279"/>
      <c r="I240" s="37"/>
      <c r="J240" s="20"/>
    </row>
    <row r="241" spans="1:10" ht="24.75" customHeight="1">
      <c r="A241" s="216" t="s">
        <v>52</v>
      </c>
      <c r="B241" s="230">
        <f>C241*1.67</f>
        <v>25.049999999999997</v>
      </c>
      <c r="C241" s="41">
        <v>15</v>
      </c>
      <c r="D241" s="279"/>
      <c r="E241" s="279"/>
      <c r="F241" s="34"/>
      <c r="G241" s="279"/>
      <c r="H241" s="279"/>
      <c r="I241" s="37"/>
      <c r="J241" s="20"/>
    </row>
    <row r="242" spans="1:10" ht="24.75" customHeight="1">
      <c r="A242" s="78" t="s">
        <v>53</v>
      </c>
      <c r="B242" s="230">
        <f>C242*1.25</f>
        <v>18.75</v>
      </c>
      <c r="C242" s="41">
        <v>15</v>
      </c>
      <c r="D242" s="279"/>
      <c r="E242" s="279"/>
      <c r="F242" s="279"/>
      <c r="G242" s="279"/>
      <c r="H242" s="279"/>
      <c r="I242" s="37"/>
      <c r="J242" s="20"/>
    </row>
    <row r="243" spans="1:10" ht="24.75" customHeight="1">
      <c r="A243" s="216" t="s">
        <v>45</v>
      </c>
      <c r="B243" s="88">
        <f>C243*1.33</f>
        <v>19.950000000000003</v>
      </c>
      <c r="C243" s="41">
        <v>15</v>
      </c>
      <c r="D243" s="279"/>
      <c r="E243" s="34"/>
      <c r="F243" s="279"/>
      <c r="G243" s="279"/>
      <c r="H243" s="279"/>
      <c r="I243" s="37"/>
      <c r="J243" s="20"/>
    </row>
    <row r="244" spans="1:10" ht="24.75" customHeight="1">
      <c r="A244" s="115" t="s">
        <v>125</v>
      </c>
      <c r="B244" s="88">
        <f>C244*1.82</f>
        <v>20.02</v>
      </c>
      <c r="C244" s="88">
        <v>11</v>
      </c>
      <c r="D244" s="279"/>
      <c r="E244" s="279"/>
      <c r="F244" s="34"/>
      <c r="G244" s="279"/>
      <c r="H244" s="279"/>
      <c r="I244" s="37"/>
      <c r="J244" s="20"/>
    </row>
    <row r="245" spans="1:10" ht="24.75" customHeight="1">
      <c r="A245" s="216" t="s">
        <v>54</v>
      </c>
      <c r="B245" s="88">
        <f>C245*1.19</f>
        <v>13.09</v>
      </c>
      <c r="C245" s="88">
        <v>11</v>
      </c>
      <c r="D245" s="279"/>
      <c r="E245" s="279"/>
      <c r="F245" s="279"/>
      <c r="G245" s="279"/>
      <c r="H245" s="279"/>
      <c r="I245" s="37"/>
      <c r="J245" s="20"/>
    </row>
    <row r="246" spans="1:10" ht="43.5" customHeight="1">
      <c r="A246" s="131" t="s">
        <v>111</v>
      </c>
      <c r="B246" s="88">
        <f>C246*1.54</f>
        <v>15.4</v>
      </c>
      <c r="C246" s="88">
        <v>10</v>
      </c>
      <c r="D246" s="279"/>
      <c r="E246" s="279"/>
      <c r="F246" s="279"/>
      <c r="G246" s="279"/>
      <c r="H246" s="279"/>
      <c r="I246" s="37"/>
      <c r="J246" s="20"/>
    </row>
    <row r="247" spans="1:10" ht="24.75" customHeight="1">
      <c r="A247" s="110" t="s">
        <v>46</v>
      </c>
      <c r="B247" s="88">
        <v>4</v>
      </c>
      <c r="C247" s="88">
        <v>4</v>
      </c>
      <c r="D247" s="279"/>
      <c r="E247" s="279"/>
      <c r="F247" s="279"/>
      <c r="G247" s="279"/>
      <c r="H247" s="279"/>
      <c r="I247" s="37"/>
      <c r="J247" s="20"/>
    </row>
    <row r="248" spans="1:10" ht="24.75" customHeight="1">
      <c r="A248" s="330" t="s">
        <v>136</v>
      </c>
      <c r="B248" s="330"/>
      <c r="C248" s="330"/>
      <c r="D248" s="330"/>
      <c r="E248" s="330"/>
      <c r="F248" s="330"/>
      <c r="G248" s="330"/>
      <c r="H248" s="330"/>
      <c r="I248" s="330"/>
      <c r="J248" s="20"/>
    </row>
    <row r="249" spans="1:10" ht="24.75" customHeight="1">
      <c r="A249" s="372" t="s">
        <v>174</v>
      </c>
      <c r="B249" s="372"/>
      <c r="C249" s="372"/>
      <c r="D249" s="125">
        <v>60</v>
      </c>
      <c r="E249" s="125">
        <v>0.8</v>
      </c>
      <c r="F249" s="125">
        <v>3</v>
      </c>
      <c r="G249" s="279">
        <v>4.3</v>
      </c>
      <c r="H249" s="117">
        <f>E249*4+F249*9+G249*4</f>
        <v>47.4</v>
      </c>
      <c r="I249" s="37">
        <v>2.35</v>
      </c>
      <c r="J249" s="20"/>
    </row>
    <row r="250" spans="1:10" s="71" customFormat="1" ht="24.75" customHeight="1">
      <c r="A250" s="115" t="s">
        <v>49</v>
      </c>
      <c r="B250" s="57">
        <f>C250*1.33</f>
        <v>17.29</v>
      </c>
      <c r="C250" s="56">
        <v>13</v>
      </c>
      <c r="D250" s="125"/>
      <c r="E250" s="134"/>
      <c r="F250" s="134"/>
      <c r="G250" s="134"/>
      <c r="H250" s="34"/>
      <c r="I250" s="153"/>
      <c r="J250" s="70"/>
    </row>
    <row r="251" spans="1:10" s="71" customFormat="1" ht="24.75" customHeight="1">
      <c r="A251" s="115" t="s">
        <v>50</v>
      </c>
      <c r="B251" s="57">
        <f>C251*1.43</f>
        <v>18.59</v>
      </c>
      <c r="C251" s="56">
        <v>13</v>
      </c>
      <c r="D251" s="125"/>
      <c r="E251" s="134"/>
      <c r="F251" s="134"/>
      <c r="G251" s="36"/>
      <c r="H251" s="34"/>
      <c r="I251" s="37"/>
      <c r="J251" s="70"/>
    </row>
    <row r="252" spans="1:10" s="71" customFormat="1" ht="24.75" customHeight="1">
      <c r="A252" s="115" t="s">
        <v>51</v>
      </c>
      <c r="B252" s="57">
        <f>C252*1.54</f>
        <v>20.02</v>
      </c>
      <c r="C252" s="56">
        <v>13</v>
      </c>
      <c r="D252" s="125"/>
      <c r="E252" s="134"/>
      <c r="F252" s="134"/>
      <c r="G252" s="36"/>
      <c r="H252" s="34"/>
      <c r="I252" s="37"/>
      <c r="J252" s="70"/>
    </row>
    <row r="253" spans="1:10" s="71" customFormat="1" ht="24.75" customHeight="1">
      <c r="A253" s="115" t="s">
        <v>52</v>
      </c>
      <c r="B253" s="57">
        <f>C253*1.67</f>
        <v>21.71</v>
      </c>
      <c r="C253" s="56">
        <v>13</v>
      </c>
      <c r="D253" s="260"/>
      <c r="E253" s="134"/>
      <c r="F253" s="134"/>
      <c r="G253" s="36"/>
      <c r="H253" s="34"/>
      <c r="I253" s="37"/>
      <c r="J253" s="70"/>
    </row>
    <row r="254" spans="1:10" s="71" customFormat="1" ht="24.75" customHeight="1">
      <c r="A254" s="32" t="s">
        <v>74</v>
      </c>
      <c r="B254" s="57">
        <f>C254*1.25</f>
        <v>18.75</v>
      </c>
      <c r="C254" s="56">
        <v>15</v>
      </c>
      <c r="D254" s="260"/>
      <c r="E254" s="134"/>
      <c r="F254" s="134"/>
      <c r="G254" s="36"/>
      <c r="H254" s="34"/>
      <c r="I254" s="37"/>
      <c r="J254" s="70"/>
    </row>
    <row r="255" spans="1:12" s="71" customFormat="1" ht="24.75" customHeight="1">
      <c r="A255" s="115" t="s">
        <v>45</v>
      </c>
      <c r="B255" s="57">
        <f>C255*1.33</f>
        <v>19.950000000000003</v>
      </c>
      <c r="C255" s="56">
        <v>15</v>
      </c>
      <c r="D255" s="260"/>
      <c r="E255" s="134"/>
      <c r="F255" s="134"/>
      <c r="G255" s="36"/>
      <c r="H255" s="34"/>
      <c r="I255" s="37"/>
      <c r="J255" s="67"/>
      <c r="K255" s="62"/>
      <c r="L255" s="172"/>
    </row>
    <row r="256" spans="1:12" s="71" customFormat="1" ht="24.75" customHeight="1">
      <c r="A256" s="78" t="s">
        <v>53</v>
      </c>
      <c r="B256" s="57">
        <f>C256*1.25</f>
        <v>15</v>
      </c>
      <c r="C256" s="56">
        <v>12</v>
      </c>
      <c r="D256" s="260"/>
      <c r="E256" s="134"/>
      <c r="F256" s="134"/>
      <c r="G256" s="36"/>
      <c r="H256" s="34"/>
      <c r="I256" s="37"/>
      <c r="J256" s="67"/>
      <c r="K256" s="177"/>
      <c r="L256" s="172"/>
    </row>
    <row r="257" spans="1:12" s="71" customFormat="1" ht="24.75" customHeight="1">
      <c r="A257" s="115" t="s">
        <v>45</v>
      </c>
      <c r="B257" s="57">
        <f>C257*1.33</f>
        <v>15.96</v>
      </c>
      <c r="C257" s="56">
        <v>12</v>
      </c>
      <c r="D257" s="260"/>
      <c r="E257" s="134"/>
      <c r="F257" s="134"/>
      <c r="G257" s="36"/>
      <c r="H257" s="34"/>
      <c r="I257" s="37"/>
      <c r="J257" s="67"/>
      <c r="K257" s="177"/>
      <c r="L257" s="172"/>
    </row>
    <row r="258" spans="1:12" s="71" customFormat="1" ht="24.75" customHeight="1">
      <c r="A258" s="115" t="s">
        <v>125</v>
      </c>
      <c r="B258" s="57">
        <f>C258*1.82</f>
        <v>25.48</v>
      </c>
      <c r="C258" s="56">
        <v>14</v>
      </c>
      <c r="D258" s="125"/>
      <c r="E258" s="134"/>
      <c r="F258" s="134"/>
      <c r="G258" s="36"/>
      <c r="H258" s="34"/>
      <c r="I258" s="37"/>
      <c r="J258" s="67"/>
      <c r="K258" s="177"/>
      <c r="L258" s="172"/>
    </row>
    <row r="259" spans="1:12" ht="43.5" customHeight="1">
      <c r="A259" s="131" t="s">
        <v>175</v>
      </c>
      <c r="B259" s="57">
        <f>C259*1.42</f>
        <v>19.88</v>
      </c>
      <c r="C259" s="56">
        <v>14</v>
      </c>
      <c r="D259" s="125"/>
      <c r="E259" s="134"/>
      <c r="F259" s="134"/>
      <c r="G259" s="36"/>
      <c r="H259" s="34"/>
      <c r="I259" s="37"/>
      <c r="J259" s="19"/>
      <c r="K259" s="178"/>
      <c r="L259" s="175"/>
    </row>
    <row r="260" spans="1:12" ht="24.75" customHeight="1">
      <c r="A260" s="110" t="s">
        <v>54</v>
      </c>
      <c r="B260" s="121">
        <f>C260*1.19</f>
        <v>9.52</v>
      </c>
      <c r="C260" s="56">
        <v>8</v>
      </c>
      <c r="D260" s="125"/>
      <c r="E260" s="134"/>
      <c r="F260" s="134"/>
      <c r="G260" s="36"/>
      <c r="H260" s="34"/>
      <c r="I260" s="37"/>
      <c r="J260" s="19"/>
      <c r="K260" s="178"/>
      <c r="L260" s="175"/>
    </row>
    <row r="261" spans="1:10" ht="24.75" customHeight="1">
      <c r="A261" s="110" t="s">
        <v>112</v>
      </c>
      <c r="B261" s="57">
        <f>C261*1.25</f>
        <v>10</v>
      </c>
      <c r="C261" s="56">
        <v>8</v>
      </c>
      <c r="D261" s="125"/>
      <c r="E261" s="134"/>
      <c r="F261" s="134"/>
      <c r="G261" s="36"/>
      <c r="H261" s="34"/>
      <c r="I261" s="37"/>
      <c r="J261" s="19"/>
    </row>
    <row r="262" spans="1:10" ht="24.75" customHeight="1">
      <c r="A262" s="110" t="s">
        <v>46</v>
      </c>
      <c r="B262" s="56">
        <v>3</v>
      </c>
      <c r="C262" s="56">
        <v>3</v>
      </c>
      <c r="D262" s="125"/>
      <c r="E262" s="134"/>
      <c r="F262" s="134"/>
      <c r="G262" s="36"/>
      <c r="H262" s="34"/>
      <c r="I262" s="37"/>
      <c r="J262" s="19"/>
    </row>
    <row r="263" spans="1:10" ht="43.5" customHeight="1">
      <c r="A263" s="319" t="s">
        <v>288</v>
      </c>
      <c r="B263" s="353"/>
      <c r="C263" s="354"/>
      <c r="D263" s="279">
        <v>180</v>
      </c>
      <c r="E263" s="36">
        <v>2.7</v>
      </c>
      <c r="F263" s="36">
        <v>4.1</v>
      </c>
      <c r="G263" s="36">
        <v>8.1</v>
      </c>
      <c r="H263" s="34">
        <f>E263*4+F263*9+G263*4</f>
        <v>80.1</v>
      </c>
      <c r="I263" s="37">
        <v>0.29</v>
      </c>
      <c r="J263" s="19"/>
    </row>
    <row r="264" spans="1:10" ht="24.75" customHeight="1">
      <c r="A264" s="110" t="s">
        <v>59</v>
      </c>
      <c r="B264" s="88">
        <v>13</v>
      </c>
      <c r="C264" s="88">
        <v>13</v>
      </c>
      <c r="D264" s="41"/>
      <c r="E264" s="41"/>
      <c r="F264" s="41"/>
      <c r="G264" s="41"/>
      <c r="H264" s="41"/>
      <c r="I264" s="224"/>
      <c r="J264" s="19"/>
    </row>
    <row r="265" spans="1:10" ht="24.75" customHeight="1">
      <c r="A265" s="110" t="s">
        <v>133</v>
      </c>
      <c r="B265" s="55">
        <v>0.9</v>
      </c>
      <c r="C265" s="55">
        <v>0.9</v>
      </c>
      <c r="D265" s="41"/>
      <c r="E265" s="41"/>
      <c r="F265" s="41"/>
      <c r="G265" s="41"/>
      <c r="H265" s="41"/>
      <c r="I265" s="224"/>
      <c r="J265" s="19"/>
    </row>
    <row r="266" spans="1:10" ht="24.75" customHeight="1">
      <c r="A266" s="110" t="s">
        <v>139</v>
      </c>
      <c r="B266" s="55">
        <v>3.6</v>
      </c>
      <c r="C266" s="55">
        <v>3.6</v>
      </c>
      <c r="D266" s="41"/>
      <c r="E266" s="41"/>
      <c r="F266" s="41"/>
      <c r="G266" s="41"/>
      <c r="H266" s="41"/>
      <c r="I266" s="41"/>
      <c r="J266" s="19"/>
    </row>
    <row r="267" spans="1:10" ht="24.75" customHeight="1">
      <c r="A267" s="110" t="s">
        <v>79</v>
      </c>
      <c r="B267" s="55">
        <v>2.5</v>
      </c>
      <c r="C267" s="55">
        <v>2.5</v>
      </c>
      <c r="D267" s="41"/>
      <c r="E267" s="41"/>
      <c r="F267" s="41"/>
      <c r="G267" s="41"/>
      <c r="H267" s="41"/>
      <c r="I267" s="41"/>
      <c r="J267" s="19"/>
    </row>
    <row r="268" spans="1:10" ht="24.75" customHeight="1">
      <c r="A268" s="110" t="s">
        <v>85</v>
      </c>
      <c r="B268" s="55">
        <v>0.3</v>
      </c>
      <c r="C268" s="55">
        <v>0.3</v>
      </c>
      <c r="D268" s="41"/>
      <c r="E268" s="41"/>
      <c r="F268" s="41"/>
      <c r="G268" s="41"/>
      <c r="H268" s="34"/>
      <c r="I268" s="224"/>
      <c r="J268" s="19"/>
    </row>
    <row r="269" spans="1:10" ht="24.75" customHeight="1">
      <c r="A269" s="110" t="s">
        <v>209</v>
      </c>
      <c r="B269" s="88">
        <v>14</v>
      </c>
      <c r="C269" s="88">
        <v>14</v>
      </c>
      <c r="D269" s="41"/>
      <c r="E269" s="41"/>
      <c r="F269" s="41"/>
      <c r="G269" s="41"/>
      <c r="H269" s="34"/>
      <c r="I269" s="224"/>
      <c r="J269" s="19"/>
    </row>
    <row r="270" spans="1:10" ht="43.5" customHeight="1">
      <c r="A270" s="110" t="s">
        <v>210</v>
      </c>
      <c r="B270" s="88">
        <v>14</v>
      </c>
      <c r="C270" s="88">
        <v>14</v>
      </c>
      <c r="D270" s="41"/>
      <c r="E270" s="41"/>
      <c r="F270" s="41"/>
      <c r="G270" s="41"/>
      <c r="H270" s="34"/>
      <c r="I270" s="224"/>
      <c r="J270" s="19"/>
    </row>
    <row r="271" spans="1:10" ht="24.75" customHeight="1">
      <c r="A271" s="78" t="s">
        <v>53</v>
      </c>
      <c r="B271" s="88">
        <f>C271*1.25</f>
        <v>8.75</v>
      </c>
      <c r="C271" s="88">
        <v>7</v>
      </c>
      <c r="D271" s="41"/>
      <c r="E271" s="41"/>
      <c r="F271" s="41"/>
      <c r="G271" s="41"/>
      <c r="H271" s="34"/>
      <c r="I271" s="34"/>
      <c r="J271" s="19"/>
    </row>
    <row r="272" spans="1:10" ht="24.75" customHeight="1">
      <c r="A272" s="110" t="s">
        <v>45</v>
      </c>
      <c r="B272" s="55">
        <f>C272*1.33</f>
        <v>9.31</v>
      </c>
      <c r="C272" s="88">
        <v>7</v>
      </c>
      <c r="D272" s="41"/>
      <c r="E272" s="41"/>
      <c r="F272" s="41"/>
      <c r="G272" s="41"/>
      <c r="H272" s="34"/>
      <c r="I272" s="224"/>
      <c r="J272" s="19"/>
    </row>
    <row r="273" spans="1:10" ht="24.75" customHeight="1">
      <c r="A273" s="110" t="s">
        <v>54</v>
      </c>
      <c r="B273" s="88">
        <f>C273*1.19</f>
        <v>7.14</v>
      </c>
      <c r="C273" s="88">
        <v>6</v>
      </c>
      <c r="D273" s="41"/>
      <c r="E273" s="41"/>
      <c r="F273" s="41"/>
      <c r="G273" s="41"/>
      <c r="H273" s="34"/>
      <c r="I273" s="224"/>
      <c r="J273" s="19"/>
    </row>
    <row r="274" spans="1:10" ht="24.75" customHeight="1">
      <c r="A274" s="110" t="s">
        <v>41</v>
      </c>
      <c r="B274" s="88">
        <v>3</v>
      </c>
      <c r="C274" s="88">
        <v>3</v>
      </c>
      <c r="D274" s="41"/>
      <c r="E274" s="41"/>
      <c r="F274" s="41"/>
      <c r="G274" s="41"/>
      <c r="H274" s="34"/>
      <c r="I274" s="224"/>
      <c r="J274" s="19"/>
    </row>
    <row r="275" spans="1:10" ht="43.5" customHeight="1">
      <c r="A275" s="216" t="s">
        <v>242</v>
      </c>
      <c r="B275" s="101">
        <v>0.1</v>
      </c>
      <c r="C275" s="101">
        <v>0.1</v>
      </c>
      <c r="D275" s="56"/>
      <c r="E275" s="119"/>
      <c r="F275" s="119"/>
      <c r="G275" s="119"/>
      <c r="H275" s="57"/>
      <c r="I275" s="119"/>
      <c r="J275" s="19"/>
    </row>
    <row r="276" spans="1:10" ht="24.75" customHeight="1">
      <c r="A276" s="325" t="s">
        <v>291</v>
      </c>
      <c r="B276" s="329"/>
      <c r="C276" s="329"/>
      <c r="D276" s="1">
        <v>70</v>
      </c>
      <c r="E276" s="36">
        <v>15.166666666666666</v>
      </c>
      <c r="F276" s="36">
        <v>7.116666666666666</v>
      </c>
      <c r="G276" s="36">
        <v>0.23333333333333334</v>
      </c>
      <c r="H276" s="34">
        <f>E276*4+F276*9+G276*4</f>
        <v>125.65</v>
      </c>
      <c r="I276" s="37">
        <v>0.2916666666666667</v>
      </c>
      <c r="J276" s="19"/>
    </row>
    <row r="277" spans="1:10" ht="43.5" customHeight="1">
      <c r="A277" s="164" t="s">
        <v>289</v>
      </c>
      <c r="B277" s="174">
        <v>112</v>
      </c>
      <c r="C277" s="93">
        <v>100</v>
      </c>
      <c r="D277" s="226"/>
      <c r="E277" s="227"/>
      <c r="F277" s="227"/>
      <c r="G277" s="227"/>
      <c r="H277" s="228"/>
      <c r="I277" s="227"/>
      <c r="J277" s="19"/>
    </row>
    <row r="278" spans="1:10" ht="43.5" customHeight="1">
      <c r="A278" s="286" t="s">
        <v>290</v>
      </c>
      <c r="B278" s="174">
        <v>107</v>
      </c>
      <c r="C278" s="57">
        <v>102</v>
      </c>
      <c r="D278" s="226"/>
      <c r="E278" s="227"/>
      <c r="F278" s="227"/>
      <c r="G278" s="227"/>
      <c r="H278" s="227"/>
      <c r="I278" s="227"/>
      <c r="J278" s="19"/>
    </row>
    <row r="279" spans="1:10" ht="24.75" customHeight="1">
      <c r="A279" s="78" t="s">
        <v>54</v>
      </c>
      <c r="B279" s="93">
        <f>C279*1.25</f>
        <v>25</v>
      </c>
      <c r="C279" s="96">
        <v>20</v>
      </c>
      <c r="D279" s="226"/>
      <c r="E279" s="227"/>
      <c r="F279" s="227"/>
      <c r="G279" s="227"/>
      <c r="H279" s="228"/>
      <c r="I279" s="227"/>
      <c r="J279" s="19"/>
    </row>
    <row r="280" spans="1:10" ht="24.75" customHeight="1">
      <c r="A280" s="76" t="s">
        <v>287</v>
      </c>
      <c r="B280" s="1"/>
      <c r="C280" s="1"/>
      <c r="D280" s="1">
        <v>100</v>
      </c>
      <c r="E280" s="2">
        <v>3.6</v>
      </c>
      <c r="F280" s="2">
        <v>3.6</v>
      </c>
      <c r="G280" s="2">
        <v>15.4</v>
      </c>
      <c r="H280" s="34">
        <f>E280*4+F280*9+G280*4</f>
        <v>108.4</v>
      </c>
      <c r="I280" s="9">
        <v>27.5</v>
      </c>
      <c r="J280" s="19"/>
    </row>
    <row r="281" spans="1:10" ht="24.75" customHeight="1">
      <c r="A281" s="32" t="s">
        <v>60</v>
      </c>
      <c r="B281" s="48">
        <f>C281*1.25</f>
        <v>145</v>
      </c>
      <c r="C281" s="105">
        <v>116</v>
      </c>
      <c r="D281" s="102"/>
      <c r="E281" s="40"/>
      <c r="F281" s="40"/>
      <c r="G281" s="40"/>
      <c r="H281" s="41"/>
      <c r="I281" s="106"/>
      <c r="J281" s="19"/>
    </row>
    <row r="282" spans="1:10" ht="24.75" customHeight="1">
      <c r="A282" s="78" t="s">
        <v>53</v>
      </c>
      <c r="B282" s="102">
        <f>C282*1.25</f>
        <v>7.5</v>
      </c>
      <c r="C282" s="105">
        <v>6</v>
      </c>
      <c r="D282" s="102"/>
      <c r="E282" s="40"/>
      <c r="F282" s="40"/>
      <c r="G282" s="40"/>
      <c r="H282" s="40"/>
      <c r="I282" s="40"/>
      <c r="J282" s="19"/>
    </row>
    <row r="283" spans="1:10" ht="24.75" customHeight="1">
      <c r="A283" s="32" t="s">
        <v>45</v>
      </c>
      <c r="B283" s="48">
        <f>C283*1.33</f>
        <v>7.98</v>
      </c>
      <c r="C283" s="105">
        <v>6</v>
      </c>
      <c r="D283" s="102"/>
      <c r="E283" s="40"/>
      <c r="F283" s="40"/>
      <c r="G283" s="40"/>
      <c r="H283" s="41"/>
      <c r="I283" s="106"/>
      <c r="J283" s="19"/>
    </row>
    <row r="284" spans="1:10" ht="54.75" customHeight="1">
      <c r="A284" s="179" t="s">
        <v>189</v>
      </c>
      <c r="B284" s="88">
        <v>2</v>
      </c>
      <c r="C284" s="88">
        <v>2</v>
      </c>
      <c r="D284" s="55"/>
      <c r="E284" s="41"/>
      <c r="F284" s="41"/>
      <c r="G284" s="41"/>
      <c r="H284" s="41"/>
      <c r="I284" s="313"/>
      <c r="J284" s="19"/>
    </row>
    <row r="285" spans="1:10" ht="54.75" customHeight="1">
      <c r="A285" s="283" t="s">
        <v>321</v>
      </c>
      <c r="B285" s="257">
        <f>B284*0.25</f>
        <v>0.5</v>
      </c>
      <c r="C285" s="257">
        <f>C284*0.25</f>
        <v>0.5</v>
      </c>
      <c r="D285" s="56"/>
      <c r="E285" s="56"/>
      <c r="F285" s="183"/>
      <c r="G285" s="183"/>
      <c r="H285" s="183"/>
      <c r="I285" s="259"/>
      <c r="J285" s="19"/>
    </row>
    <row r="286" spans="1:10" ht="24.75" customHeight="1">
      <c r="A286" s="32" t="s">
        <v>54</v>
      </c>
      <c r="B286" s="101">
        <f>C286*1.19</f>
        <v>4.76</v>
      </c>
      <c r="C286" s="48">
        <v>4</v>
      </c>
      <c r="D286" s="102"/>
      <c r="E286" s="40"/>
      <c r="F286" s="40"/>
      <c r="G286" s="40"/>
      <c r="H286" s="41"/>
      <c r="I286" s="106"/>
      <c r="J286" s="19"/>
    </row>
    <row r="287" spans="1:10" ht="24.75" customHeight="1">
      <c r="A287" s="32" t="s">
        <v>59</v>
      </c>
      <c r="B287" s="48">
        <v>1</v>
      </c>
      <c r="C287" s="48">
        <v>1</v>
      </c>
      <c r="D287" s="102"/>
      <c r="E287" s="40"/>
      <c r="F287" s="40"/>
      <c r="G287" s="40"/>
      <c r="H287" s="41"/>
      <c r="I287" s="106"/>
      <c r="J287" s="19"/>
    </row>
    <row r="288" spans="1:10" ht="24.75" customHeight="1">
      <c r="A288" s="32" t="s">
        <v>46</v>
      </c>
      <c r="B288" s="48">
        <v>2</v>
      </c>
      <c r="C288" s="48">
        <v>2</v>
      </c>
      <c r="D288" s="102"/>
      <c r="E288" s="40"/>
      <c r="F288" s="40"/>
      <c r="G288" s="40"/>
      <c r="H288" s="41"/>
      <c r="I288" s="106"/>
      <c r="J288" s="19"/>
    </row>
    <row r="289" spans="1:10" ht="24.75" customHeight="1">
      <c r="A289" s="32" t="s">
        <v>40</v>
      </c>
      <c r="B289" s="102">
        <v>0.2</v>
      </c>
      <c r="C289" s="102">
        <v>0.2</v>
      </c>
      <c r="D289" s="102"/>
      <c r="E289" s="40"/>
      <c r="F289" s="40"/>
      <c r="G289" s="40"/>
      <c r="H289" s="41"/>
      <c r="I289" s="106"/>
      <c r="J289" s="19"/>
    </row>
    <row r="290" spans="1:10" ht="24.75" customHeight="1">
      <c r="A290" s="326" t="s">
        <v>136</v>
      </c>
      <c r="B290" s="327"/>
      <c r="C290" s="327"/>
      <c r="D290" s="327"/>
      <c r="E290" s="327"/>
      <c r="F290" s="327"/>
      <c r="G290" s="327"/>
      <c r="H290" s="327"/>
      <c r="I290" s="328"/>
      <c r="J290" s="19"/>
    </row>
    <row r="291" spans="1:10" ht="24.75" customHeight="1">
      <c r="A291" s="325" t="s">
        <v>310</v>
      </c>
      <c r="B291" s="325"/>
      <c r="C291" s="325"/>
      <c r="D291" s="1">
        <v>100</v>
      </c>
      <c r="E291" s="2">
        <v>1.6</v>
      </c>
      <c r="F291" s="2">
        <v>3.6</v>
      </c>
      <c r="G291" s="2">
        <v>11.2</v>
      </c>
      <c r="H291" s="34">
        <f>E291*4+F291*9+G291*4</f>
        <v>83.6</v>
      </c>
      <c r="I291" s="37">
        <v>7.7</v>
      </c>
      <c r="J291" s="19"/>
    </row>
    <row r="292" spans="1:10" ht="24.75" customHeight="1">
      <c r="A292" s="78" t="s">
        <v>49</v>
      </c>
      <c r="B292" s="88">
        <f>C292*1.33</f>
        <v>30.590000000000003</v>
      </c>
      <c r="C292" s="93">
        <v>23</v>
      </c>
      <c r="D292" s="96"/>
      <c r="E292" s="101"/>
      <c r="F292" s="101"/>
      <c r="G292" s="101"/>
      <c r="H292" s="101"/>
      <c r="I292" s="101"/>
      <c r="J292" s="19"/>
    </row>
    <row r="293" spans="1:10" ht="24.75" customHeight="1">
      <c r="A293" s="78" t="s">
        <v>50</v>
      </c>
      <c r="B293" s="88">
        <f>C293*1.43</f>
        <v>32.89</v>
      </c>
      <c r="C293" s="93">
        <v>23</v>
      </c>
      <c r="D293" s="96"/>
      <c r="E293" s="101"/>
      <c r="F293" s="101"/>
      <c r="G293" s="101"/>
      <c r="H293" s="93"/>
      <c r="I293" s="294"/>
      <c r="J293" s="19"/>
    </row>
    <row r="294" spans="1:10" ht="24.75" customHeight="1">
      <c r="A294" s="78" t="s">
        <v>51</v>
      </c>
      <c r="B294" s="88">
        <f>C294*1.54</f>
        <v>35.42</v>
      </c>
      <c r="C294" s="93">
        <v>23</v>
      </c>
      <c r="D294" s="96"/>
      <c r="E294" s="101"/>
      <c r="F294" s="101"/>
      <c r="G294" s="101"/>
      <c r="H294" s="93"/>
      <c r="I294" s="294"/>
      <c r="J294" s="19"/>
    </row>
    <row r="295" spans="1:10" ht="24.75" customHeight="1">
      <c r="A295" s="78" t="s">
        <v>52</v>
      </c>
      <c r="B295" s="93">
        <f>C295*1.67</f>
        <v>38.41</v>
      </c>
      <c r="C295" s="93">
        <v>23</v>
      </c>
      <c r="D295" s="96"/>
      <c r="E295" s="101"/>
      <c r="F295" s="101"/>
      <c r="G295" s="101"/>
      <c r="H295" s="93"/>
      <c r="I295" s="294"/>
      <c r="J295" s="19"/>
    </row>
    <row r="296" spans="1:10" ht="24.75" customHeight="1">
      <c r="A296" s="78" t="s">
        <v>60</v>
      </c>
      <c r="B296" s="93">
        <f>C296*1.25</f>
        <v>42.5</v>
      </c>
      <c r="C296" s="93">
        <v>34</v>
      </c>
      <c r="D296" s="96"/>
      <c r="E296" s="101"/>
      <c r="F296" s="101"/>
      <c r="G296" s="101"/>
      <c r="H296" s="93"/>
      <c r="I296" s="294"/>
      <c r="J296" s="20"/>
    </row>
    <row r="297" spans="1:10" ht="24.75" customHeight="1">
      <c r="A297" s="78" t="s">
        <v>311</v>
      </c>
      <c r="B297" s="43">
        <f>C297*1.25</f>
        <v>22.5</v>
      </c>
      <c r="C297" s="93">
        <v>18</v>
      </c>
      <c r="D297" s="96"/>
      <c r="E297" s="101"/>
      <c r="F297" s="101"/>
      <c r="G297" s="101"/>
      <c r="H297" s="93"/>
      <c r="I297" s="294"/>
      <c r="J297" s="20"/>
    </row>
    <row r="298" spans="1:10" ht="24.75" customHeight="1">
      <c r="A298" s="159" t="s">
        <v>45</v>
      </c>
      <c r="B298" s="7">
        <f>C298*1.33</f>
        <v>23.94</v>
      </c>
      <c r="C298" s="93">
        <v>18</v>
      </c>
      <c r="D298" s="96"/>
      <c r="E298" s="101"/>
      <c r="F298" s="101"/>
      <c r="G298" s="101"/>
      <c r="H298" s="93"/>
      <c r="I298" s="294"/>
      <c r="J298" s="20"/>
    </row>
    <row r="299" spans="1:10" ht="24.75" customHeight="1">
      <c r="A299" s="78" t="s">
        <v>54</v>
      </c>
      <c r="B299" s="93">
        <f>C299*1.19</f>
        <v>10.709999999999999</v>
      </c>
      <c r="C299" s="93">
        <v>9</v>
      </c>
      <c r="D299" s="96"/>
      <c r="E299" s="101"/>
      <c r="F299" s="101"/>
      <c r="G299" s="101"/>
      <c r="H299" s="93"/>
      <c r="I299" s="294"/>
      <c r="J299" s="20"/>
    </row>
    <row r="300" spans="1:10" ht="24.75" customHeight="1">
      <c r="A300" s="78" t="s">
        <v>46</v>
      </c>
      <c r="B300" s="93">
        <v>2</v>
      </c>
      <c r="C300" s="93">
        <v>2</v>
      </c>
      <c r="D300" s="96"/>
      <c r="E300" s="101"/>
      <c r="F300" s="101"/>
      <c r="G300" s="101"/>
      <c r="H300" s="93"/>
      <c r="I300" s="294"/>
      <c r="J300" s="27"/>
    </row>
    <row r="301" spans="1:10" ht="24.75" customHeight="1">
      <c r="A301" s="295" t="s">
        <v>312</v>
      </c>
      <c r="B301" s="93"/>
      <c r="C301" s="3">
        <v>30</v>
      </c>
      <c r="D301" s="96"/>
      <c r="E301" s="96"/>
      <c r="F301" s="101"/>
      <c r="G301" s="101"/>
      <c r="H301" s="96"/>
      <c r="I301" s="112"/>
      <c r="J301" s="27"/>
    </row>
    <row r="302" spans="1:10" ht="24.75" customHeight="1">
      <c r="A302" s="78" t="s">
        <v>59</v>
      </c>
      <c r="B302" s="101">
        <v>1.3</v>
      </c>
      <c r="C302" s="101">
        <v>1.3</v>
      </c>
      <c r="D302" s="96"/>
      <c r="E302" s="2"/>
      <c r="F302" s="101"/>
      <c r="G302" s="101"/>
      <c r="H302" s="96"/>
      <c r="I302" s="112"/>
      <c r="J302" s="19"/>
    </row>
    <row r="303" spans="1:10" ht="24.75" customHeight="1">
      <c r="A303" s="115" t="s">
        <v>41</v>
      </c>
      <c r="B303" s="101">
        <v>1.8</v>
      </c>
      <c r="C303" s="101">
        <v>1.8</v>
      </c>
      <c r="D303" s="96"/>
      <c r="E303" s="36"/>
      <c r="F303" s="121"/>
      <c r="G303" s="121"/>
      <c r="H303" s="56"/>
      <c r="I303" s="122"/>
      <c r="J303" s="20"/>
    </row>
    <row r="304" spans="1:10" ht="54.75" customHeight="1">
      <c r="A304" s="179" t="s">
        <v>189</v>
      </c>
      <c r="B304" s="121">
        <v>1.2</v>
      </c>
      <c r="C304" s="121">
        <v>1.2</v>
      </c>
      <c r="D304" s="56"/>
      <c r="E304" s="36"/>
      <c r="F304" s="121"/>
      <c r="G304" s="121"/>
      <c r="H304" s="56"/>
      <c r="I304" s="122"/>
      <c r="J304" s="20"/>
    </row>
    <row r="305" spans="1:10" ht="54.75" customHeight="1">
      <c r="A305" s="283" t="s">
        <v>321</v>
      </c>
      <c r="B305" s="257">
        <f>B304*0.25</f>
        <v>0.3</v>
      </c>
      <c r="C305" s="257">
        <f>C304*0.25</f>
        <v>0.3</v>
      </c>
      <c r="D305" s="56"/>
      <c r="E305" s="56"/>
      <c r="F305" s="183"/>
      <c r="G305" s="183"/>
      <c r="H305" s="183"/>
      <c r="I305" s="259"/>
      <c r="J305" s="20"/>
    </row>
    <row r="306" spans="1:11" ht="24.75" customHeight="1">
      <c r="A306" s="78" t="s">
        <v>311</v>
      </c>
      <c r="B306" s="101">
        <f>C306*1.25</f>
        <v>7.5</v>
      </c>
      <c r="C306" s="93">
        <v>6</v>
      </c>
      <c r="D306" s="96"/>
      <c r="E306" s="2"/>
      <c r="F306" s="101"/>
      <c r="G306" s="101"/>
      <c r="H306" s="96"/>
      <c r="I306" s="112"/>
      <c r="J306" s="20"/>
      <c r="K306" s="165" t="s">
        <v>15</v>
      </c>
    </row>
    <row r="307" spans="1:12" ht="24.75" customHeight="1">
      <c r="A307" s="78" t="s">
        <v>45</v>
      </c>
      <c r="B307" s="7">
        <f>C307*1.33</f>
        <v>7.98</v>
      </c>
      <c r="C307" s="93">
        <v>6</v>
      </c>
      <c r="D307" s="96"/>
      <c r="E307" s="2"/>
      <c r="F307" s="101"/>
      <c r="G307" s="101"/>
      <c r="H307" s="96"/>
      <c r="I307" s="112"/>
      <c r="J307" s="20"/>
      <c r="K307" s="51" t="s">
        <v>37</v>
      </c>
      <c r="L307" s="165">
        <f>D470</f>
        <v>25</v>
      </c>
    </row>
    <row r="308" spans="1:12" ht="24.75" customHeight="1">
      <c r="A308" s="78" t="s">
        <v>54</v>
      </c>
      <c r="B308" s="101">
        <f>C308*1.19</f>
        <v>1.785</v>
      </c>
      <c r="C308" s="101">
        <v>1.5</v>
      </c>
      <c r="D308" s="96"/>
      <c r="E308" s="2"/>
      <c r="F308" s="101"/>
      <c r="G308" s="101"/>
      <c r="H308" s="96"/>
      <c r="I308" s="112"/>
      <c r="J308" s="20"/>
      <c r="K308" s="52" t="s">
        <v>38</v>
      </c>
      <c r="L308" s="190">
        <f>C397+D468+D402+C448</f>
        <v>45</v>
      </c>
    </row>
    <row r="309" spans="1:12" ht="24.75" customHeight="1">
      <c r="A309" s="78" t="s">
        <v>40</v>
      </c>
      <c r="B309" s="101">
        <v>0.3</v>
      </c>
      <c r="C309" s="101">
        <v>0.3</v>
      </c>
      <c r="D309" s="96"/>
      <c r="E309" s="2"/>
      <c r="F309" s="101"/>
      <c r="G309" s="101"/>
      <c r="H309" s="96"/>
      <c r="I309" s="112"/>
      <c r="J309" s="20"/>
      <c r="K309" s="52" t="s">
        <v>101</v>
      </c>
      <c r="L309" s="167">
        <f>C473</f>
        <v>14</v>
      </c>
    </row>
    <row r="310" spans="1:12" ht="24.75" customHeight="1">
      <c r="A310" s="32" t="s">
        <v>79</v>
      </c>
      <c r="B310" s="93">
        <v>28</v>
      </c>
      <c r="C310" s="93">
        <v>28</v>
      </c>
      <c r="D310" s="96"/>
      <c r="E310" s="2"/>
      <c r="F310" s="2"/>
      <c r="G310" s="2"/>
      <c r="H310" s="1"/>
      <c r="I310" s="9"/>
      <c r="J310" s="20"/>
      <c r="K310" s="53" t="s">
        <v>102</v>
      </c>
      <c r="L310" s="167">
        <f>C475+B389</f>
        <v>28</v>
      </c>
    </row>
    <row r="311" spans="1:12" ht="24.75" customHeight="1">
      <c r="A311" s="326" t="s">
        <v>136</v>
      </c>
      <c r="B311" s="327"/>
      <c r="C311" s="327"/>
      <c r="D311" s="327"/>
      <c r="E311" s="327"/>
      <c r="F311" s="327"/>
      <c r="G311" s="327"/>
      <c r="H311" s="327"/>
      <c r="I311" s="328"/>
      <c r="J311" s="20"/>
      <c r="K311" s="53" t="s">
        <v>75</v>
      </c>
      <c r="L311" s="167">
        <f>C455</f>
        <v>41</v>
      </c>
    </row>
    <row r="312" spans="1:12" ht="24.75" customHeight="1">
      <c r="A312" s="325" t="s">
        <v>313</v>
      </c>
      <c r="B312" s="325"/>
      <c r="C312" s="325"/>
      <c r="D312" s="1">
        <v>100</v>
      </c>
      <c r="E312" s="2">
        <v>1.65</v>
      </c>
      <c r="F312" s="2">
        <v>3.75</v>
      </c>
      <c r="G312" s="2">
        <v>14.099999999999998</v>
      </c>
      <c r="H312" s="3">
        <f>E312*4+F312*9+G312*4</f>
        <v>96.75</v>
      </c>
      <c r="I312" s="9">
        <v>9.076923076923077</v>
      </c>
      <c r="J312" s="180"/>
      <c r="K312" s="52" t="s">
        <v>25</v>
      </c>
      <c r="L312" s="167">
        <f>C430</f>
        <v>22</v>
      </c>
    </row>
    <row r="313" spans="1:12" ht="43.5" customHeight="1">
      <c r="A313" s="131" t="s">
        <v>106</v>
      </c>
      <c r="B313" s="88">
        <f>C313*1.54</f>
        <v>27.72</v>
      </c>
      <c r="C313" s="88">
        <v>18</v>
      </c>
      <c r="D313" s="96"/>
      <c r="E313" s="101"/>
      <c r="F313" s="101"/>
      <c r="G313" s="101"/>
      <c r="H313" s="101"/>
      <c r="I313" s="101"/>
      <c r="J313" s="70"/>
      <c r="K313" s="52" t="s">
        <v>27</v>
      </c>
      <c r="L313" s="166">
        <f>C434+C435+C437+C408+C409+C446+C440</f>
        <v>110.39999999999999</v>
      </c>
    </row>
    <row r="314" spans="1:12" ht="24.75" customHeight="1">
      <c r="A314" s="87" t="s">
        <v>314</v>
      </c>
      <c r="B314" s="105">
        <f>C314*1.67</f>
        <v>30.06</v>
      </c>
      <c r="C314" s="88">
        <v>18</v>
      </c>
      <c r="D314" s="96"/>
      <c r="E314" s="2"/>
      <c r="F314" s="2"/>
      <c r="G314" s="2"/>
      <c r="H314" s="3"/>
      <c r="I314" s="296"/>
      <c r="J314" s="70"/>
      <c r="K314" s="52" t="s">
        <v>24</v>
      </c>
      <c r="L314" s="167">
        <f>C411</f>
        <v>4</v>
      </c>
    </row>
    <row r="315" spans="1:12" ht="24.75" customHeight="1">
      <c r="A315" s="78" t="s">
        <v>60</v>
      </c>
      <c r="B315" s="57">
        <f>C315*1.25</f>
        <v>23.75</v>
      </c>
      <c r="C315" s="258">
        <v>19</v>
      </c>
      <c r="D315" s="96"/>
      <c r="E315" s="121"/>
      <c r="F315" s="101"/>
      <c r="G315" s="101"/>
      <c r="H315" s="96"/>
      <c r="I315" s="113"/>
      <c r="J315" s="70"/>
      <c r="K315" s="52" t="s">
        <v>28</v>
      </c>
      <c r="L315" s="167"/>
    </row>
    <row r="316" spans="1:12" ht="24.75" customHeight="1">
      <c r="A316" s="115" t="s">
        <v>49</v>
      </c>
      <c r="B316" s="57">
        <f>C316*1.33</f>
        <v>51.870000000000005</v>
      </c>
      <c r="C316" s="57">
        <v>39</v>
      </c>
      <c r="D316" s="96"/>
      <c r="E316" s="36"/>
      <c r="F316" s="101"/>
      <c r="G316" s="101"/>
      <c r="H316" s="96"/>
      <c r="I316" s="120"/>
      <c r="J316" s="70"/>
      <c r="K316" s="52" t="s">
        <v>80</v>
      </c>
      <c r="L316" s="165">
        <f>C405</f>
        <v>100</v>
      </c>
    </row>
    <row r="317" spans="1:11" ht="24.75" customHeight="1">
      <c r="A317" s="115" t="s">
        <v>50</v>
      </c>
      <c r="B317" s="57">
        <f>C317*1.43</f>
        <v>55.769999999999996</v>
      </c>
      <c r="C317" s="57">
        <v>39</v>
      </c>
      <c r="D317" s="96"/>
      <c r="E317" s="36"/>
      <c r="F317" s="101"/>
      <c r="G317" s="101"/>
      <c r="H317" s="96"/>
      <c r="I317" s="112"/>
      <c r="J317" s="28"/>
      <c r="K317" s="54" t="s">
        <v>81</v>
      </c>
    </row>
    <row r="318" spans="1:12" ht="24.75" customHeight="1">
      <c r="A318" s="115" t="s">
        <v>51</v>
      </c>
      <c r="B318" s="57">
        <f>C318*1.54</f>
        <v>60.06</v>
      </c>
      <c r="C318" s="57">
        <v>39</v>
      </c>
      <c r="D318" s="96"/>
      <c r="E318" s="36"/>
      <c r="F318" s="101"/>
      <c r="G318" s="101"/>
      <c r="H318" s="96"/>
      <c r="I318" s="112"/>
      <c r="J318" s="19"/>
      <c r="K318" s="52" t="s">
        <v>23</v>
      </c>
      <c r="L318" s="167">
        <f>C401+C460+C412+C474+C392</f>
        <v>31</v>
      </c>
    </row>
    <row r="319" spans="1:11" ht="24.75" customHeight="1">
      <c r="A319" s="115" t="s">
        <v>52</v>
      </c>
      <c r="B319" s="57">
        <f>C319*1.67</f>
        <v>65.13</v>
      </c>
      <c r="C319" s="57">
        <v>39</v>
      </c>
      <c r="D319" s="96"/>
      <c r="E319" s="36"/>
      <c r="F319" s="101"/>
      <c r="G319" s="101"/>
      <c r="H319" s="96"/>
      <c r="I319" s="112"/>
      <c r="J319" s="19"/>
      <c r="K319" s="52" t="s">
        <v>29</v>
      </c>
    </row>
    <row r="320" spans="1:11" ht="24.75" customHeight="1">
      <c r="A320" s="78" t="s">
        <v>311</v>
      </c>
      <c r="B320" s="57">
        <f>C320*1.25</f>
        <v>17.5</v>
      </c>
      <c r="C320" s="57">
        <v>14</v>
      </c>
      <c r="D320" s="96"/>
      <c r="E320" s="36"/>
      <c r="F320" s="101"/>
      <c r="G320" s="101"/>
      <c r="H320" s="96"/>
      <c r="I320" s="112"/>
      <c r="J320" s="19"/>
      <c r="K320" s="52" t="s">
        <v>150</v>
      </c>
    </row>
    <row r="321" spans="1:11" ht="24.75" customHeight="1">
      <c r="A321" s="115" t="s">
        <v>45</v>
      </c>
      <c r="B321" s="79">
        <f>C321*1.33</f>
        <v>18.62</v>
      </c>
      <c r="C321" s="57">
        <v>14</v>
      </c>
      <c r="D321" s="96"/>
      <c r="E321" s="36"/>
      <c r="F321" s="101"/>
      <c r="G321" s="101"/>
      <c r="H321" s="96"/>
      <c r="I321" s="112"/>
      <c r="J321" s="19"/>
      <c r="K321" s="51" t="s">
        <v>151</v>
      </c>
    </row>
    <row r="322" spans="1:12" ht="24.75" customHeight="1">
      <c r="A322" s="78" t="s">
        <v>54</v>
      </c>
      <c r="B322" s="93">
        <f>C322*1.19</f>
        <v>10.709999999999999</v>
      </c>
      <c r="C322" s="93">
        <v>9</v>
      </c>
      <c r="D322" s="96"/>
      <c r="E322" s="2"/>
      <c r="F322" s="101"/>
      <c r="G322" s="101"/>
      <c r="H322" s="96"/>
      <c r="I322" s="112"/>
      <c r="J322" s="19"/>
      <c r="K322" s="52" t="s">
        <v>30</v>
      </c>
      <c r="L322" s="166">
        <f>C400</f>
        <v>0.45</v>
      </c>
    </row>
    <row r="323" spans="1:12" ht="24.75" customHeight="1">
      <c r="A323" s="32" t="s">
        <v>46</v>
      </c>
      <c r="B323" s="93">
        <v>2</v>
      </c>
      <c r="C323" s="93">
        <v>2</v>
      </c>
      <c r="D323" s="96"/>
      <c r="E323" s="2"/>
      <c r="F323" s="101"/>
      <c r="G323" s="101"/>
      <c r="H323" s="96"/>
      <c r="I323" s="112"/>
      <c r="J323" s="19"/>
      <c r="K323" s="52" t="s">
        <v>103</v>
      </c>
      <c r="L323" s="167">
        <f>C427+C442</f>
        <v>74</v>
      </c>
    </row>
    <row r="324" spans="1:12" ht="24.75" customHeight="1">
      <c r="A324" s="295" t="s">
        <v>312</v>
      </c>
      <c r="B324" s="93"/>
      <c r="C324" s="3">
        <v>30</v>
      </c>
      <c r="D324" s="96"/>
      <c r="E324" s="96"/>
      <c r="F324" s="101"/>
      <c r="G324" s="101"/>
      <c r="H324" s="96"/>
      <c r="I324" s="112"/>
      <c r="J324" s="19"/>
      <c r="K324" s="51" t="s">
        <v>82</v>
      </c>
      <c r="L324" s="167"/>
    </row>
    <row r="325" spans="1:11" ht="24.75" customHeight="1">
      <c r="A325" s="78" t="s">
        <v>59</v>
      </c>
      <c r="B325" s="101">
        <v>1.3</v>
      </c>
      <c r="C325" s="101">
        <v>1.3</v>
      </c>
      <c r="D325" s="96"/>
      <c r="E325" s="2"/>
      <c r="F325" s="101"/>
      <c r="G325" s="101"/>
      <c r="H325" s="96"/>
      <c r="I325" s="112"/>
      <c r="J325" s="19"/>
      <c r="K325" s="51" t="s">
        <v>83</v>
      </c>
    </row>
    <row r="326" spans="1:12" ht="24.75" customHeight="1">
      <c r="A326" s="115" t="s">
        <v>41</v>
      </c>
      <c r="B326" s="101">
        <v>1.8</v>
      </c>
      <c r="C326" s="101">
        <v>1.8</v>
      </c>
      <c r="D326" s="96"/>
      <c r="E326" s="36"/>
      <c r="F326" s="121"/>
      <c r="G326" s="121"/>
      <c r="H326" s="56"/>
      <c r="I326" s="122"/>
      <c r="J326" s="67"/>
      <c r="K326" s="52" t="s">
        <v>31</v>
      </c>
      <c r="L326" s="167"/>
    </row>
    <row r="327" spans="1:12" ht="57" customHeight="1">
      <c r="A327" s="179" t="s">
        <v>189</v>
      </c>
      <c r="B327" s="121">
        <v>1.2</v>
      </c>
      <c r="C327" s="121">
        <v>1.2</v>
      </c>
      <c r="D327" s="56"/>
      <c r="E327" s="36"/>
      <c r="F327" s="121"/>
      <c r="G327" s="121"/>
      <c r="H327" s="56"/>
      <c r="I327" s="122"/>
      <c r="J327" s="19"/>
      <c r="K327" s="54" t="s">
        <v>32</v>
      </c>
      <c r="L327" s="167">
        <f>B391+D482</f>
        <v>230</v>
      </c>
    </row>
    <row r="328" spans="1:12" ht="69" customHeight="1">
      <c r="A328" s="283" t="s">
        <v>321</v>
      </c>
      <c r="B328" s="257">
        <f>B327*0.25</f>
        <v>0.3</v>
      </c>
      <c r="C328" s="257">
        <f>C327*0.25</f>
        <v>0.3</v>
      </c>
      <c r="D328" s="56"/>
      <c r="E328" s="56"/>
      <c r="F328" s="183"/>
      <c r="G328" s="183"/>
      <c r="H328" s="183"/>
      <c r="I328" s="259"/>
      <c r="J328" s="19"/>
      <c r="K328" s="51" t="s">
        <v>33</v>
      </c>
      <c r="L328" s="167"/>
    </row>
    <row r="329" spans="1:12" ht="24.75" customHeight="1">
      <c r="A329" s="78" t="s">
        <v>311</v>
      </c>
      <c r="B329" s="101">
        <f>C329*1.25</f>
        <v>7.5</v>
      </c>
      <c r="C329" s="93">
        <v>6</v>
      </c>
      <c r="D329" s="96"/>
      <c r="E329" s="2"/>
      <c r="F329" s="101"/>
      <c r="G329" s="101"/>
      <c r="H329" s="96"/>
      <c r="I329" s="112"/>
      <c r="J329" s="19"/>
      <c r="K329" s="51" t="s">
        <v>34</v>
      </c>
      <c r="L329" s="167">
        <f>C439+C477</f>
        <v>15</v>
      </c>
    </row>
    <row r="330" spans="1:12" ht="24.75" customHeight="1">
      <c r="A330" s="78" t="s">
        <v>45</v>
      </c>
      <c r="B330" s="7">
        <f>C330*1.33</f>
        <v>7.98</v>
      </c>
      <c r="C330" s="93">
        <v>6</v>
      </c>
      <c r="D330" s="96"/>
      <c r="E330" s="2"/>
      <c r="F330" s="101"/>
      <c r="G330" s="101"/>
      <c r="H330" s="96"/>
      <c r="I330" s="112"/>
      <c r="J330" s="19"/>
      <c r="K330" s="52" t="s">
        <v>104</v>
      </c>
      <c r="L330" s="167"/>
    </row>
    <row r="331" spans="1:12" ht="24.75" customHeight="1">
      <c r="A331" s="78" t="s">
        <v>54</v>
      </c>
      <c r="B331" s="101">
        <f>C331*1.19</f>
        <v>1.785</v>
      </c>
      <c r="C331" s="101">
        <v>1.5</v>
      </c>
      <c r="D331" s="96"/>
      <c r="E331" s="2"/>
      <c r="F331" s="101"/>
      <c r="G331" s="101"/>
      <c r="H331" s="96"/>
      <c r="I331" s="112"/>
      <c r="J331" s="19"/>
      <c r="K331" s="51" t="s">
        <v>35</v>
      </c>
      <c r="L331" s="167">
        <f>C398+C456++C479+C393</f>
        <v>18</v>
      </c>
    </row>
    <row r="332" spans="1:12" ht="24.75" customHeight="1">
      <c r="A332" s="78" t="s">
        <v>40</v>
      </c>
      <c r="B332" s="101">
        <v>0.3</v>
      </c>
      <c r="C332" s="101">
        <v>0.3</v>
      </c>
      <c r="D332" s="96"/>
      <c r="E332" s="2"/>
      <c r="F332" s="101"/>
      <c r="G332" s="101"/>
      <c r="H332" s="96"/>
      <c r="I332" s="112"/>
      <c r="J332" s="19"/>
      <c r="K332" s="51" t="s">
        <v>26</v>
      </c>
      <c r="L332" s="167">
        <f>C438+C413++C449+C480</f>
        <v>7.5</v>
      </c>
    </row>
    <row r="333" spans="1:12" ht="24.75" customHeight="1">
      <c r="A333" s="32" t="s">
        <v>79</v>
      </c>
      <c r="B333" s="93">
        <v>28</v>
      </c>
      <c r="C333" s="93">
        <v>28</v>
      </c>
      <c r="D333" s="96"/>
      <c r="E333" s="2"/>
      <c r="F333" s="2"/>
      <c r="G333" s="2"/>
      <c r="H333" s="1"/>
      <c r="I333" s="9"/>
      <c r="J333" s="19"/>
      <c r="K333" s="52" t="s">
        <v>36</v>
      </c>
      <c r="L333" s="167">
        <f>+C447+C476+C395</f>
        <v>55.5</v>
      </c>
    </row>
    <row r="334" spans="1:12" ht="24.75" customHeight="1">
      <c r="A334" s="326" t="s">
        <v>136</v>
      </c>
      <c r="B334" s="327"/>
      <c r="C334" s="327"/>
      <c r="D334" s="327"/>
      <c r="E334" s="327"/>
      <c r="F334" s="327"/>
      <c r="G334" s="327"/>
      <c r="H334" s="327"/>
      <c r="I334" s="328"/>
      <c r="J334" s="19"/>
      <c r="K334" s="52" t="s">
        <v>140</v>
      </c>
      <c r="L334" s="175"/>
    </row>
    <row r="335" spans="1:12" ht="24.75" customHeight="1">
      <c r="A335" s="76" t="s">
        <v>315</v>
      </c>
      <c r="B335" s="1"/>
      <c r="C335" s="1"/>
      <c r="D335" s="1">
        <v>100</v>
      </c>
      <c r="E335" s="2">
        <v>1.65</v>
      </c>
      <c r="F335" s="2">
        <v>3.75</v>
      </c>
      <c r="G335" s="2">
        <v>14.099999999999998</v>
      </c>
      <c r="H335" s="3">
        <f>E335*4+F335*9+G335*4</f>
        <v>96.75</v>
      </c>
      <c r="I335" s="9">
        <v>9.076923076923077</v>
      </c>
      <c r="J335" s="19"/>
      <c r="K335" s="52" t="s">
        <v>141</v>
      </c>
      <c r="L335" s="264">
        <f>C467</f>
        <v>5</v>
      </c>
    </row>
    <row r="336" spans="1:10" ht="43.5" customHeight="1">
      <c r="A336" s="131" t="s">
        <v>106</v>
      </c>
      <c r="B336" s="88">
        <f>C336*1.54</f>
        <v>27.72</v>
      </c>
      <c r="C336" s="88">
        <v>18</v>
      </c>
      <c r="D336" s="96"/>
      <c r="E336" s="101"/>
      <c r="F336" s="101"/>
      <c r="G336" s="101"/>
      <c r="H336" s="101"/>
      <c r="I336" s="101"/>
      <c r="J336" s="19"/>
    </row>
    <row r="337" spans="1:10" ht="24.75" customHeight="1">
      <c r="A337" s="87" t="s">
        <v>314</v>
      </c>
      <c r="B337" s="105">
        <f>C337*1.67</f>
        <v>30.06</v>
      </c>
      <c r="C337" s="88">
        <v>18</v>
      </c>
      <c r="D337" s="96"/>
      <c r="E337" s="2"/>
      <c r="F337" s="2"/>
      <c r="G337" s="2"/>
      <c r="H337" s="3"/>
      <c r="I337" s="296"/>
      <c r="J337" s="19"/>
    </row>
    <row r="338" spans="1:10" ht="24.75" customHeight="1">
      <c r="A338" s="78" t="s">
        <v>60</v>
      </c>
      <c r="B338" s="57">
        <f>C338*1.25</f>
        <v>15</v>
      </c>
      <c r="C338" s="258">
        <v>12</v>
      </c>
      <c r="D338" s="96"/>
      <c r="E338" s="121"/>
      <c r="F338" s="101"/>
      <c r="G338" s="101"/>
      <c r="H338" s="96"/>
      <c r="I338" s="113"/>
      <c r="J338" s="19"/>
    </row>
    <row r="339" spans="1:10" s="71" customFormat="1" ht="24.75" customHeight="1">
      <c r="A339" s="115" t="s">
        <v>49</v>
      </c>
      <c r="B339" s="57">
        <f>C339*1.33</f>
        <v>39.900000000000006</v>
      </c>
      <c r="C339" s="57">
        <v>30</v>
      </c>
      <c r="D339" s="96"/>
      <c r="E339" s="36"/>
      <c r="F339" s="101"/>
      <c r="G339" s="101"/>
      <c r="H339" s="96"/>
      <c r="I339" s="120"/>
      <c r="J339" s="67"/>
    </row>
    <row r="340" spans="1:10" ht="24.75" customHeight="1">
      <c r="A340" s="115" t="s">
        <v>50</v>
      </c>
      <c r="B340" s="57">
        <f>C340*1.43</f>
        <v>42.9</v>
      </c>
      <c r="C340" s="57">
        <v>30</v>
      </c>
      <c r="D340" s="96"/>
      <c r="E340" s="36"/>
      <c r="F340" s="101"/>
      <c r="G340" s="101"/>
      <c r="H340" s="96"/>
      <c r="I340" s="112"/>
      <c r="J340" s="19"/>
    </row>
    <row r="341" spans="1:10" ht="24.75" customHeight="1">
      <c r="A341" s="115" t="s">
        <v>51</v>
      </c>
      <c r="B341" s="57">
        <f>C341*1.54</f>
        <v>46.2</v>
      </c>
      <c r="C341" s="57">
        <v>30</v>
      </c>
      <c r="D341" s="96"/>
      <c r="E341" s="36"/>
      <c r="F341" s="101"/>
      <c r="G341" s="101"/>
      <c r="H341" s="96"/>
      <c r="I341" s="112"/>
      <c r="J341" s="19"/>
    </row>
    <row r="342" spans="1:10" ht="24.75" customHeight="1">
      <c r="A342" s="115" t="s">
        <v>52</v>
      </c>
      <c r="B342" s="57">
        <f>C342*1.67</f>
        <v>50.099999999999994</v>
      </c>
      <c r="C342" s="57">
        <v>30</v>
      </c>
      <c r="D342" s="96"/>
      <c r="E342" s="36"/>
      <c r="F342" s="101"/>
      <c r="G342" s="101"/>
      <c r="H342" s="96"/>
      <c r="I342" s="112"/>
      <c r="J342" s="19"/>
    </row>
    <row r="343" spans="1:10" ht="24.75" customHeight="1">
      <c r="A343" s="78" t="s">
        <v>311</v>
      </c>
      <c r="B343" s="57">
        <f>C343*1.25</f>
        <v>17.5</v>
      </c>
      <c r="C343" s="57">
        <v>14</v>
      </c>
      <c r="D343" s="96"/>
      <c r="E343" s="36"/>
      <c r="F343" s="101"/>
      <c r="G343" s="101"/>
      <c r="H343" s="96"/>
      <c r="I343" s="112"/>
      <c r="J343" s="19"/>
    </row>
    <row r="344" spans="1:10" ht="24.75" customHeight="1">
      <c r="A344" s="115" t="s">
        <v>45</v>
      </c>
      <c r="B344" s="79">
        <f>C344*1.33</f>
        <v>18.62</v>
      </c>
      <c r="C344" s="57">
        <v>14</v>
      </c>
      <c r="D344" s="96"/>
      <c r="E344" s="36"/>
      <c r="F344" s="101"/>
      <c r="G344" s="101"/>
      <c r="H344" s="96"/>
      <c r="I344" s="112"/>
      <c r="J344" s="19"/>
    </row>
    <row r="345" spans="1:10" ht="24.75" customHeight="1">
      <c r="A345" s="115" t="s">
        <v>316</v>
      </c>
      <c r="B345" s="57">
        <v>21</v>
      </c>
      <c r="C345" s="57">
        <v>14</v>
      </c>
      <c r="D345" s="96"/>
      <c r="E345" s="36"/>
      <c r="F345" s="101"/>
      <c r="G345" s="101"/>
      <c r="H345" s="96"/>
      <c r="I345" s="112"/>
      <c r="J345" s="19"/>
    </row>
    <row r="346" spans="1:10" ht="24.75" customHeight="1">
      <c r="A346" s="78" t="s">
        <v>54</v>
      </c>
      <c r="B346" s="93">
        <f>C346*1.19</f>
        <v>10.709999999999999</v>
      </c>
      <c r="C346" s="93">
        <v>9</v>
      </c>
      <c r="D346" s="96"/>
      <c r="E346" s="2"/>
      <c r="F346" s="101"/>
      <c r="G346" s="101"/>
      <c r="H346" s="96"/>
      <c r="I346" s="112"/>
      <c r="J346" s="19"/>
    </row>
    <row r="347" spans="1:10" ht="24.75" customHeight="1">
      <c r="A347" s="32" t="s">
        <v>46</v>
      </c>
      <c r="B347" s="93">
        <v>2</v>
      </c>
      <c r="C347" s="93">
        <v>2</v>
      </c>
      <c r="D347" s="96"/>
      <c r="E347" s="2"/>
      <c r="F347" s="101"/>
      <c r="G347" s="101"/>
      <c r="H347" s="96"/>
      <c r="I347" s="112"/>
      <c r="J347" s="19"/>
    </row>
    <row r="348" spans="1:10" ht="24.75" customHeight="1">
      <c r="A348" s="295" t="s">
        <v>312</v>
      </c>
      <c r="B348" s="93"/>
      <c r="C348" s="3">
        <v>30</v>
      </c>
      <c r="D348" s="96"/>
      <c r="E348" s="96"/>
      <c r="F348" s="101"/>
      <c r="G348" s="101"/>
      <c r="H348" s="96"/>
      <c r="I348" s="112"/>
      <c r="J348" s="19"/>
    </row>
    <row r="349" spans="1:10" ht="24.75" customHeight="1">
      <c r="A349" s="78" t="s">
        <v>59</v>
      </c>
      <c r="B349" s="101">
        <v>1.3</v>
      </c>
      <c r="C349" s="101">
        <v>1.3</v>
      </c>
      <c r="D349" s="96"/>
      <c r="E349" s="2"/>
      <c r="F349" s="101"/>
      <c r="G349" s="101"/>
      <c r="H349" s="96"/>
      <c r="I349" s="112"/>
      <c r="J349" s="19"/>
    </row>
    <row r="350" spans="1:10" ht="24.75" customHeight="1">
      <c r="A350" s="115" t="s">
        <v>41</v>
      </c>
      <c r="B350" s="101">
        <v>1.8</v>
      </c>
      <c r="C350" s="101">
        <v>1.8</v>
      </c>
      <c r="D350" s="96"/>
      <c r="E350" s="36"/>
      <c r="F350" s="121"/>
      <c r="G350" s="121"/>
      <c r="H350" s="56"/>
      <c r="I350" s="122"/>
      <c r="J350" s="19"/>
    </row>
    <row r="351" spans="1:10" ht="55.5" customHeight="1">
      <c r="A351" s="179" t="s">
        <v>189</v>
      </c>
      <c r="B351" s="121">
        <v>1.2</v>
      </c>
      <c r="C351" s="121">
        <v>1.2</v>
      </c>
      <c r="D351" s="56"/>
      <c r="E351" s="36"/>
      <c r="F351" s="121"/>
      <c r="G351" s="121"/>
      <c r="H351" s="56"/>
      <c r="I351" s="122"/>
      <c r="J351" s="19"/>
    </row>
    <row r="352" spans="1:10" ht="58.5" customHeight="1">
      <c r="A352" s="283" t="s">
        <v>321</v>
      </c>
      <c r="B352" s="257">
        <f>B351*0.25</f>
        <v>0.3</v>
      </c>
      <c r="C352" s="257">
        <f>C351*0.25</f>
        <v>0.3</v>
      </c>
      <c r="D352" s="56"/>
      <c r="E352" s="56"/>
      <c r="F352" s="183"/>
      <c r="G352" s="183"/>
      <c r="H352" s="183"/>
      <c r="I352" s="259"/>
      <c r="J352" s="19"/>
    </row>
    <row r="353" spans="1:10" ht="24.75" customHeight="1">
      <c r="A353" s="78" t="s">
        <v>311</v>
      </c>
      <c r="B353" s="101">
        <f>C353*1.25</f>
        <v>7.5</v>
      </c>
      <c r="C353" s="93">
        <v>6</v>
      </c>
      <c r="D353" s="96"/>
      <c r="E353" s="2"/>
      <c r="F353" s="101"/>
      <c r="G353" s="101"/>
      <c r="H353" s="96"/>
      <c r="I353" s="112"/>
      <c r="J353" s="19"/>
    </row>
    <row r="354" spans="1:10" ht="24.75" customHeight="1">
      <c r="A354" s="78" t="s">
        <v>45</v>
      </c>
      <c r="B354" s="7">
        <f>C354*1.33</f>
        <v>7.98</v>
      </c>
      <c r="C354" s="93">
        <v>6</v>
      </c>
      <c r="D354" s="96"/>
      <c r="E354" s="2"/>
      <c r="F354" s="101"/>
      <c r="G354" s="101"/>
      <c r="H354" s="96"/>
      <c r="I354" s="112"/>
      <c r="J354" s="19"/>
    </row>
    <row r="355" spans="1:10" ht="24.75" customHeight="1">
      <c r="A355" s="78" t="s">
        <v>54</v>
      </c>
      <c r="B355" s="101">
        <f>C355*1.19</f>
        <v>1.785</v>
      </c>
      <c r="C355" s="101">
        <v>1.5</v>
      </c>
      <c r="D355" s="96"/>
      <c r="E355" s="2"/>
      <c r="F355" s="101"/>
      <c r="G355" s="101"/>
      <c r="H355" s="96"/>
      <c r="I355" s="112"/>
      <c r="J355" s="19"/>
    </row>
    <row r="356" spans="1:10" ht="24.75" customHeight="1">
      <c r="A356" s="78" t="s">
        <v>40</v>
      </c>
      <c r="B356" s="101">
        <v>0.3</v>
      </c>
      <c r="C356" s="101">
        <v>0.3</v>
      </c>
      <c r="D356" s="96"/>
      <c r="E356" s="2"/>
      <c r="F356" s="101"/>
      <c r="G356" s="101"/>
      <c r="H356" s="96"/>
      <c r="I356" s="112"/>
      <c r="J356" s="19"/>
    </row>
    <row r="357" spans="1:10" ht="24.75" customHeight="1">
      <c r="A357" s="32" t="s">
        <v>79</v>
      </c>
      <c r="B357" s="93">
        <v>28</v>
      </c>
      <c r="C357" s="93">
        <v>28</v>
      </c>
      <c r="D357" s="96"/>
      <c r="E357" s="2"/>
      <c r="F357" s="2"/>
      <c r="G357" s="2"/>
      <c r="H357" s="1"/>
      <c r="I357" s="9"/>
      <c r="J357" s="19"/>
    </row>
    <row r="358" spans="1:10" ht="43.5" customHeight="1">
      <c r="A358" s="332" t="s">
        <v>257</v>
      </c>
      <c r="B358" s="332"/>
      <c r="C358" s="332"/>
      <c r="D358" s="279">
        <v>120</v>
      </c>
      <c r="E358" s="36">
        <v>0.1</v>
      </c>
      <c r="F358" s="36">
        <v>0.1</v>
      </c>
      <c r="G358" s="36">
        <v>12.4</v>
      </c>
      <c r="H358" s="34">
        <f>G358*4+F358*9+E358*4</f>
        <v>50.9</v>
      </c>
      <c r="I358" s="37">
        <v>1.1</v>
      </c>
      <c r="J358" s="19"/>
    </row>
    <row r="359" spans="1:10" ht="43.5" customHeight="1">
      <c r="A359" s="131" t="s">
        <v>130</v>
      </c>
      <c r="B359" s="121">
        <f>C359*1.14</f>
        <v>27.36</v>
      </c>
      <c r="C359" s="4">
        <v>24</v>
      </c>
      <c r="D359" s="1"/>
      <c r="E359" s="2"/>
      <c r="F359" s="2"/>
      <c r="G359" s="2"/>
      <c r="H359" s="1"/>
      <c r="I359" s="122"/>
      <c r="J359" s="19"/>
    </row>
    <row r="360" spans="1:10" ht="43.5" customHeight="1">
      <c r="A360" s="86" t="s">
        <v>258</v>
      </c>
      <c r="B360" s="79">
        <f>C360*1.11</f>
        <v>26.64</v>
      </c>
      <c r="C360" s="4">
        <v>24</v>
      </c>
      <c r="D360" s="1"/>
      <c r="E360" s="2"/>
      <c r="F360" s="2"/>
      <c r="G360" s="2"/>
      <c r="H360" s="1"/>
      <c r="I360" s="37"/>
      <c r="J360" s="19"/>
    </row>
    <row r="361" spans="1:10" ht="24.75" customHeight="1">
      <c r="A361" s="86" t="s">
        <v>259</v>
      </c>
      <c r="B361" s="79">
        <f>C361*1.11</f>
        <v>26.64</v>
      </c>
      <c r="C361" s="4">
        <v>24</v>
      </c>
      <c r="D361" s="1"/>
      <c r="E361" s="2"/>
      <c r="F361" s="2"/>
      <c r="G361" s="2"/>
      <c r="H361" s="1"/>
      <c r="I361" s="37"/>
      <c r="J361" s="19"/>
    </row>
    <row r="362" spans="1:10" ht="24.75" customHeight="1">
      <c r="A362" s="86" t="s">
        <v>260</v>
      </c>
      <c r="B362" s="121">
        <f>C362*1.16</f>
        <v>27.839999999999996</v>
      </c>
      <c r="C362" s="4">
        <v>24</v>
      </c>
      <c r="D362" s="1"/>
      <c r="E362" s="2"/>
      <c r="F362" s="2"/>
      <c r="G362" s="2"/>
      <c r="H362" s="1"/>
      <c r="I362" s="37"/>
      <c r="J362" s="19"/>
    </row>
    <row r="363" spans="1:10" ht="24.75" customHeight="1">
      <c r="A363" s="86" t="s">
        <v>261</v>
      </c>
      <c r="B363" s="57">
        <f>C363*1.5</f>
        <v>36</v>
      </c>
      <c r="C363" s="4">
        <v>24</v>
      </c>
      <c r="D363" s="1"/>
      <c r="E363" s="9"/>
      <c r="F363" s="2"/>
      <c r="G363" s="2"/>
      <c r="H363" s="1"/>
      <c r="I363" s="37"/>
      <c r="J363" s="19"/>
    </row>
    <row r="364" spans="1:10" ht="24.75" customHeight="1">
      <c r="A364" s="86" t="s">
        <v>262</v>
      </c>
      <c r="B364" s="121">
        <f>C364*1.05</f>
        <v>25.200000000000003</v>
      </c>
      <c r="C364" s="4">
        <v>24</v>
      </c>
      <c r="D364" s="1"/>
      <c r="E364" s="2"/>
      <c r="F364" s="2"/>
      <c r="G364" s="2"/>
      <c r="H364" s="1"/>
      <c r="I364" s="37"/>
      <c r="J364" s="19"/>
    </row>
    <row r="365" spans="1:10" ht="24.75" customHeight="1">
      <c r="A365" s="135" t="s">
        <v>40</v>
      </c>
      <c r="B365" s="96">
        <v>7</v>
      </c>
      <c r="C365" s="96">
        <v>7</v>
      </c>
      <c r="D365" s="96"/>
      <c r="E365" s="101" t="s">
        <v>241</v>
      </c>
      <c r="F365" s="101"/>
      <c r="G365" s="101"/>
      <c r="H365" s="101"/>
      <c r="I365" s="101"/>
      <c r="J365" s="19"/>
    </row>
    <row r="366" spans="1:10" ht="24.75" customHeight="1">
      <c r="A366" s="325" t="s">
        <v>127</v>
      </c>
      <c r="B366" s="325"/>
      <c r="C366" s="325"/>
      <c r="D366" s="1">
        <v>10</v>
      </c>
      <c r="E366" s="2">
        <v>0.8</v>
      </c>
      <c r="F366" s="2">
        <v>0.15</v>
      </c>
      <c r="G366" s="2">
        <v>3.8</v>
      </c>
      <c r="H366" s="34">
        <v>19.5</v>
      </c>
      <c r="I366" s="9">
        <v>0</v>
      </c>
      <c r="J366" s="19"/>
    </row>
    <row r="367" spans="1:10" ht="43.5" customHeight="1">
      <c r="A367" s="325" t="s">
        <v>128</v>
      </c>
      <c r="B367" s="325"/>
      <c r="C367" s="325"/>
      <c r="D367" s="1">
        <v>10</v>
      </c>
      <c r="E367" s="2"/>
      <c r="F367" s="2"/>
      <c r="G367" s="2"/>
      <c r="H367" s="2"/>
      <c r="I367" s="2"/>
      <c r="J367" s="19"/>
    </row>
    <row r="368" spans="1:10" ht="24.75" customHeight="1">
      <c r="A368" s="325" t="s">
        <v>37</v>
      </c>
      <c r="B368" s="325"/>
      <c r="C368" s="325"/>
      <c r="D368" s="1">
        <v>25</v>
      </c>
      <c r="E368" s="2">
        <v>1.642857142857143</v>
      </c>
      <c r="F368" s="2">
        <v>0.2857142857142857</v>
      </c>
      <c r="G368" s="2">
        <v>8.357142857142858</v>
      </c>
      <c r="H368" s="34">
        <v>44.28571428571429</v>
      </c>
      <c r="I368" s="2">
        <v>0</v>
      </c>
      <c r="J368" s="19"/>
    </row>
    <row r="369" spans="1:10" ht="24.75" customHeight="1">
      <c r="A369" s="341" t="s">
        <v>12</v>
      </c>
      <c r="B369" s="341"/>
      <c r="C369" s="341"/>
      <c r="D369" s="155">
        <f>100+D380</f>
        <v>250</v>
      </c>
      <c r="E369" s="59">
        <f>E370+E380</f>
        <v>11</v>
      </c>
      <c r="F369" s="59">
        <f>F370+F380</f>
        <v>11.7</v>
      </c>
      <c r="G369" s="59">
        <f>G370+G380</f>
        <v>15</v>
      </c>
      <c r="H369" s="49">
        <f>H370+H380</f>
        <v>209.3</v>
      </c>
      <c r="I369" s="261">
        <f>I370+I380</f>
        <v>1.1033333333333335</v>
      </c>
      <c r="J369" s="19"/>
    </row>
    <row r="370" spans="1:10" ht="43.5" customHeight="1">
      <c r="A370" s="346" t="s">
        <v>161</v>
      </c>
      <c r="B370" s="373"/>
      <c r="C370" s="373"/>
      <c r="D370" s="279" t="s">
        <v>126</v>
      </c>
      <c r="E370" s="36">
        <v>7.5</v>
      </c>
      <c r="F370" s="36">
        <v>8.7</v>
      </c>
      <c r="G370" s="36">
        <v>9.8</v>
      </c>
      <c r="H370" s="34">
        <f>G370*4+F370*9+E370*4</f>
        <v>147.5</v>
      </c>
      <c r="I370" s="37">
        <v>0.30333333333333334</v>
      </c>
      <c r="J370" s="19"/>
    </row>
    <row r="371" spans="1:10" ht="24.75" customHeight="1">
      <c r="A371" s="115" t="s">
        <v>66</v>
      </c>
      <c r="B371" s="57">
        <v>77</v>
      </c>
      <c r="C371" s="57">
        <v>76</v>
      </c>
      <c r="D371" s="56"/>
      <c r="E371" s="121"/>
      <c r="F371" s="121"/>
      <c r="G371" s="121"/>
      <c r="H371" s="56"/>
      <c r="I371" s="119"/>
      <c r="J371" s="19"/>
    </row>
    <row r="372" spans="1:10" ht="24.75" customHeight="1">
      <c r="A372" s="115" t="s">
        <v>58</v>
      </c>
      <c r="B372" s="57">
        <v>5</v>
      </c>
      <c r="C372" s="57">
        <v>5</v>
      </c>
      <c r="D372" s="56"/>
      <c r="E372" s="121"/>
      <c r="F372" s="121"/>
      <c r="G372" s="121"/>
      <c r="H372" s="121"/>
      <c r="I372" s="121"/>
      <c r="J372" s="19"/>
    </row>
    <row r="373" spans="1:10" ht="24.75" customHeight="1">
      <c r="A373" s="115" t="s">
        <v>105</v>
      </c>
      <c r="B373" s="57">
        <v>6.666666666666668</v>
      </c>
      <c r="C373" s="57">
        <v>6.666666666666668</v>
      </c>
      <c r="D373" s="56"/>
      <c r="E373" s="121"/>
      <c r="F373" s="121"/>
      <c r="G373" s="121"/>
      <c r="H373" s="34"/>
      <c r="I373" s="138"/>
      <c r="J373" s="19"/>
    </row>
    <row r="374" spans="1:10" ht="24.75" customHeight="1">
      <c r="A374" s="110" t="s">
        <v>132</v>
      </c>
      <c r="B374" s="57">
        <v>3</v>
      </c>
      <c r="C374" s="57">
        <v>3</v>
      </c>
      <c r="D374" s="56"/>
      <c r="E374" s="121"/>
      <c r="F374" s="121"/>
      <c r="G374" s="121"/>
      <c r="H374" s="34"/>
      <c r="I374" s="138"/>
      <c r="J374" s="19"/>
    </row>
    <row r="375" spans="1:10" s="71" customFormat="1" ht="24.75" customHeight="1">
      <c r="A375" s="115" t="s">
        <v>40</v>
      </c>
      <c r="B375" s="57">
        <v>2.7777777777777777</v>
      </c>
      <c r="C375" s="57">
        <v>2.7777777777777777</v>
      </c>
      <c r="D375" s="56"/>
      <c r="E375" s="121"/>
      <c r="F375" s="121"/>
      <c r="G375" s="121"/>
      <c r="H375" s="34"/>
      <c r="I375" s="138"/>
      <c r="J375" s="67"/>
    </row>
    <row r="376" spans="1:10" s="71" customFormat="1" ht="24.75" customHeight="1">
      <c r="A376" s="115" t="s">
        <v>55</v>
      </c>
      <c r="B376" s="88">
        <v>5</v>
      </c>
      <c r="C376" s="88">
        <v>5</v>
      </c>
      <c r="D376" s="56"/>
      <c r="E376" s="121"/>
      <c r="F376" s="121"/>
      <c r="G376" s="121"/>
      <c r="H376" s="34"/>
      <c r="I376" s="139"/>
      <c r="J376" s="67"/>
    </row>
    <row r="377" spans="1:10" s="71" customFormat="1" ht="24.75" customHeight="1">
      <c r="A377" s="115" t="s">
        <v>77</v>
      </c>
      <c r="B377" s="88">
        <v>3.333333333333334</v>
      </c>
      <c r="C377" s="88">
        <v>3.333333333333334</v>
      </c>
      <c r="D377" s="56"/>
      <c r="E377" s="121"/>
      <c r="F377" s="121"/>
      <c r="G377" s="121"/>
      <c r="H377" s="34"/>
      <c r="I377" s="138"/>
      <c r="J377" s="147"/>
    </row>
    <row r="378" spans="1:10" s="71" customFormat="1" ht="24.75" customHeight="1">
      <c r="A378" s="110" t="s">
        <v>99</v>
      </c>
      <c r="B378" s="121">
        <v>1.5</v>
      </c>
      <c r="C378" s="121">
        <v>1.5</v>
      </c>
      <c r="D378" s="56"/>
      <c r="E378" s="121"/>
      <c r="F378" s="121"/>
      <c r="G378" s="121"/>
      <c r="H378" s="34"/>
      <c r="I378" s="138"/>
      <c r="J378" s="172"/>
    </row>
    <row r="379" spans="1:10" s="71" customFormat="1" ht="24.75" customHeight="1">
      <c r="A379" s="110" t="s">
        <v>131</v>
      </c>
      <c r="B379" s="56">
        <v>20</v>
      </c>
      <c r="C379" s="56">
        <v>20</v>
      </c>
      <c r="D379" s="56"/>
      <c r="E379" s="121"/>
      <c r="F379" s="121"/>
      <c r="G379" s="121"/>
      <c r="H379" s="34"/>
      <c r="I379" s="138"/>
      <c r="J379" s="172"/>
    </row>
    <row r="380" spans="1:10" s="71" customFormat="1" ht="43.5" customHeight="1">
      <c r="A380" s="275" t="s">
        <v>218</v>
      </c>
      <c r="B380" s="56">
        <v>158</v>
      </c>
      <c r="C380" s="56">
        <v>150</v>
      </c>
      <c r="D380" s="124">
        <v>150</v>
      </c>
      <c r="E380" s="133">
        <v>3.5</v>
      </c>
      <c r="F380" s="133">
        <v>3</v>
      </c>
      <c r="G380" s="133">
        <v>5.2</v>
      </c>
      <c r="H380" s="117">
        <f>E380*4+F380*9+G380*4</f>
        <v>61.8</v>
      </c>
      <c r="I380" s="37">
        <v>0.8</v>
      </c>
      <c r="J380" s="148"/>
    </row>
    <row r="381" spans="1:10" s="71" customFormat="1" ht="24.75" customHeight="1">
      <c r="A381" s="330" t="s">
        <v>136</v>
      </c>
      <c r="B381" s="330"/>
      <c r="C381" s="330"/>
      <c r="D381" s="330"/>
      <c r="E381" s="330"/>
      <c r="F381" s="330"/>
      <c r="G381" s="330"/>
      <c r="H381" s="330"/>
      <c r="I381" s="330"/>
      <c r="J381" s="148"/>
    </row>
    <row r="382" spans="1:10" s="71" customFormat="1" ht="43.5" customHeight="1">
      <c r="A382" s="157" t="s">
        <v>156</v>
      </c>
      <c r="B382" s="56">
        <v>155</v>
      </c>
      <c r="C382" s="56">
        <v>150</v>
      </c>
      <c r="D382" s="124">
        <v>150</v>
      </c>
      <c r="E382" s="133">
        <v>1.6</v>
      </c>
      <c r="F382" s="133">
        <v>2.9</v>
      </c>
      <c r="G382" s="133">
        <v>2.4</v>
      </c>
      <c r="H382" s="117">
        <f>E382*4+F382*9+G382*4</f>
        <v>42.1</v>
      </c>
      <c r="I382" s="37">
        <v>1</v>
      </c>
      <c r="J382" s="67"/>
    </row>
    <row r="383" spans="1:10" s="71" customFormat="1" ht="24.75" customHeight="1">
      <c r="A383" s="341" t="s">
        <v>22</v>
      </c>
      <c r="B383" s="342"/>
      <c r="C383" s="342"/>
      <c r="D383" s="342"/>
      <c r="E383" s="59">
        <f>E218+E236+E369+E232</f>
        <v>45.63952380952381</v>
      </c>
      <c r="F383" s="59">
        <f>F218+F236+F369+F232</f>
        <v>37.172380952380955</v>
      </c>
      <c r="G383" s="59">
        <f>G218+G236+G369+G232</f>
        <v>132.9904761904762</v>
      </c>
      <c r="H383" s="141">
        <f>H218+H236+H369+H232</f>
        <v>1050.5357142857142</v>
      </c>
      <c r="I383" s="59">
        <f>I218+I236+I369+I232</f>
        <v>51.81166666666667</v>
      </c>
      <c r="J383" s="67"/>
    </row>
    <row r="384" spans="1:10" s="71" customFormat="1" ht="24.75" customHeight="1">
      <c r="A384" s="352" t="s">
        <v>15</v>
      </c>
      <c r="B384" s="352"/>
      <c r="C384" s="352"/>
      <c r="D384" s="352"/>
      <c r="E384" s="352"/>
      <c r="F384" s="352"/>
      <c r="G384" s="352"/>
      <c r="H384" s="352"/>
      <c r="I384" s="352"/>
      <c r="J384" s="67"/>
    </row>
    <row r="385" spans="1:10" ht="24.75" customHeight="1">
      <c r="A385" s="337" t="s">
        <v>1</v>
      </c>
      <c r="B385" s="337" t="s">
        <v>2</v>
      </c>
      <c r="C385" s="337" t="s">
        <v>3</v>
      </c>
      <c r="D385" s="337" t="s">
        <v>4</v>
      </c>
      <c r="E385" s="337"/>
      <c r="F385" s="337"/>
      <c r="G385" s="337"/>
      <c r="H385" s="337"/>
      <c r="I385" s="33" t="s">
        <v>230</v>
      </c>
      <c r="J385" s="19"/>
    </row>
    <row r="386" spans="1:10" ht="24.75" customHeight="1">
      <c r="A386" s="337"/>
      <c r="B386" s="337"/>
      <c r="C386" s="337"/>
      <c r="D386" s="14" t="s">
        <v>5</v>
      </c>
      <c r="E386" s="14" t="s">
        <v>6</v>
      </c>
      <c r="F386" s="14" t="s">
        <v>7</v>
      </c>
      <c r="G386" s="14" t="s">
        <v>8</v>
      </c>
      <c r="H386" s="98" t="s">
        <v>9</v>
      </c>
      <c r="I386" s="33" t="s">
        <v>86</v>
      </c>
      <c r="J386" s="19"/>
    </row>
    <row r="387" spans="1:10" ht="24.75" customHeight="1">
      <c r="A387" s="341" t="s">
        <v>10</v>
      </c>
      <c r="B387" s="341"/>
      <c r="C387" s="341"/>
      <c r="D387" s="207">
        <f>D388+D394+25+D399+D405</f>
        <v>445</v>
      </c>
      <c r="E387" s="127">
        <f>SUM(E388:E402)</f>
        <v>11.245000000000001</v>
      </c>
      <c r="F387" s="127">
        <f>SUM(F388:F402)</f>
        <v>12.705</v>
      </c>
      <c r="G387" s="127">
        <f>SUM(G388:G402)</f>
        <v>37.745</v>
      </c>
      <c r="H387" s="77">
        <f>SUM(H388:H402)</f>
        <v>309.985</v>
      </c>
      <c r="I387" s="316">
        <f>SUM(I388:I402)</f>
        <v>0.13</v>
      </c>
      <c r="J387" s="19"/>
    </row>
    <row r="388" spans="1:10" ht="24.75" customHeight="1">
      <c r="A388" s="331" t="s">
        <v>317</v>
      </c>
      <c r="B388" s="331"/>
      <c r="C388" s="331"/>
      <c r="D388" s="279">
        <v>130</v>
      </c>
      <c r="E388" s="36">
        <v>3.965</v>
      </c>
      <c r="F388" s="36">
        <v>5.005</v>
      </c>
      <c r="G388" s="36">
        <v>13.195</v>
      </c>
      <c r="H388" s="117">
        <f>E388*4+F388*9+G388*4</f>
        <v>113.685</v>
      </c>
      <c r="I388" s="37">
        <v>0.13</v>
      </c>
      <c r="J388" s="19"/>
    </row>
    <row r="389" spans="1:10" ht="24.75" customHeight="1">
      <c r="A389" s="32" t="s">
        <v>72</v>
      </c>
      <c r="B389" s="41">
        <v>15</v>
      </c>
      <c r="C389" s="41">
        <v>15</v>
      </c>
      <c r="D389" s="279"/>
      <c r="E389" s="36"/>
      <c r="F389" s="36"/>
      <c r="G389" s="36"/>
      <c r="H389" s="36"/>
      <c r="I389" s="36"/>
      <c r="J389" s="19"/>
    </row>
    <row r="390" spans="1:10" ht="24.75" customHeight="1">
      <c r="A390" s="32" t="s">
        <v>79</v>
      </c>
      <c r="B390" s="41">
        <v>50</v>
      </c>
      <c r="C390" s="41">
        <v>50</v>
      </c>
      <c r="D390" s="279"/>
      <c r="E390" s="36"/>
      <c r="F390" s="36"/>
      <c r="G390" s="36"/>
      <c r="H390" s="36"/>
      <c r="I390" s="36"/>
      <c r="J390" s="19"/>
    </row>
    <row r="391" spans="1:10" ht="24.75" customHeight="1">
      <c r="A391" s="110" t="s">
        <v>84</v>
      </c>
      <c r="B391" s="57">
        <v>80</v>
      </c>
      <c r="C391" s="57">
        <v>80</v>
      </c>
      <c r="D391" s="279"/>
      <c r="E391" s="36"/>
      <c r="F391" s="36"/>
      <c r="G391" s="36"/>
      <c r="H391" s="34"/>
      <c r="I391" s="37"/>
      <c r="J391" s="19"/>
    </row>
    <row r="392" spans="1:10" ht="24.75" customHeight="1">
      <c r="A392" s="32" t="s">
        <v>40</v>
      </c>
      <c r="B392" s="41">
        <v>2</v>
      </c>
      <c r="C392" s="41">
        <v>2</v>
      </c>
      <c r="D392" s="279"/>
      <c r="E392" s="36"/>
      <c r="F392" s="36"/>
      <c r="G392" s="36"/>
      <c r="H392" s="34"/>
      <c r="I392" s="37"/>
      <c r="J392" s="19"/>
    </row>
    <row r="393" spans="1:10" ht="24.75" customHeight="1">
      <c r="A393" s="216" t="s">
        <v>41</v>
      </c>
      <c r="B393" s="231">
        <v>5</v>
      </c>
      <c r="C393" s="231">
        <v>5</v>
      </c>
      <c r="D393" s="231"/>
      <c r="E393" s="233"/>
      <c r="F393" s="233"/>
      <c r="G393" s="233"/>
      <c r="H393" s="231"/>
      <c r="I393" s="254"/>
      <c r="J393" s="19"/>
    </row>
    <row r="394" spans="1:10" ht="24.75" customHeight="1">
      <c r="A394" s="347" t="s">
        <v>318</v>
      </c>
      <c r="B394" s="348"/>
      <c r="C394" s="349"/>
      <c r="D394" s="17">
        <v>40</v>
      </c>
      <c r="E394" s="15">
        <v>4.78</v>
      </c>
      <c r="F394" s="15">
        <v>4.05</v>
      </c>
      <c r="G394" s="15">
        <v>0.25</v>
      </c>
      <c r="H394" s="297">
        <v>56.5</v>
      </c>
      <c r="I394" s="9">
        <v>0</v>
      </c>
      <c r="J394" s="19"/>
    </row>
    <row r="395" spans="1:10" ht="24.75" customHeight="1">
      <c r="A395" s="110" t="s">
        <v>132</v>
      </c>
      <c r="B395" s="57">
        <v>40</v>
      </c>
      <c r="C395" s="57">
        <v>40</v>
      </c>
      <c r="D395" s="56"/>
      <c r="E395" s="56"/>
      <c r="F395" s="56"/>
      <c r="G395" s="56"/>
      <c r="H395" s="56"/>
      <c r="I395" s="56"/>
      <c r="J395" s="19"/>
    </row>
    <row r="396" spans="1:10" ht="24.75" customHeight="1">
      <c r="A396" s="325" t="s">
        <v>115</v>
      </c>
      <c r="B396" s="325"/>
      <c r="C396" s="325"/>
      <c r="D396" s="149" t="s">
        <v>63</v>
      </c>
      <c r="E396" s="36">
        <v>1.6</v>
      </c>
      <c r="F396" s="36">
        <v>3.5</v>
      </c>
      <c r="G396" s="36">
        <v>9.9</v>
      </c>
      <c r="H396" s="117">
        <f>E396*4+F396*9+G396*4</f>
        <v>77.5</v>
      </c>
      <c r="I396" s="37">
        <v>0</v>
      </c>
      <c r="J396" s="19"/>
    </row>
    <row r="397" spans="1:10" ht="24.75" customHeight="1">
      <c r="A397" s="115" t="s">
        <v>44</v>
      </c>
      <c r="B397" s="56">
        <v>20</v>
      </c>
      <c r="C397" s="56">
        <v>20</v>
      </c>
      <c r="D397" s="56"/>
      <c r="E397" s="121"/>
      <c r="F397" s="121"/>
      <c r="G397" s="121"/>
      <c r="H397" s="56"/>
      <c r="I397" s="122"/>
      <c r="J397" s="19"/>
    </row>
    <row r="398" spans="1:10" ht="24.75" customHeight="1">
      <c r="A398" s="78" t="s">
        <v>41</v>
      </c>
      <c r="B398" s="96">
        <v>5</v>
      </c>
      <c r="C398" s="96">
        <v>5</v>
      </c>
      <c r="D398" s="56"/>
      <c r="E398" s="121"/>
      <c r="F398" s="121"/>
      <c r="G398" s="121"/>
      <c r="H398" s="56"/>
      <c r="I398" s="122"/>
      <c r="J398" s="19"/>
    </row>
    <row r="399" spans="1:10" ht="24.75" customHeight="1">
      <c r="A399" s="325" t="s">
        <v>157</v>
      </c>
      <c r="B399" s="325"/>
      <c r="C399" s="325"/>
      <c r="D399" s="279">
        <v>150</v>
      </c>
      <c r="E399" s="36">
        <v>0.1</v>
      </c>
      <c r="F399" s="36">
        <v>0</v>
      </c>
      <c r="G399" s="36">
        <v>10.6</v>
      </c>
      <c r="H399" s="34">
        <f>E399*4+F399*9+G399*4</f>
        <v>42.8</v>
      </c>
      <c r="I399" s="37">
        <v>0</v>
      </c>
      <c r="J399" s="19"/>
    </row>
    <row r="400" spans="1:10" ht="24.75" customHeight="1">
      <c r="A400" s="115" t="s">
        <v>42</v>
      </c>
      <c r="B400" s="121">
        <v>0.45</v>
      </c>
      <c r="C400" s="121">
        <v>0.45</v>
      </c>
      <c r="D400" s="56"/>
      <c r="E400" s="121"/>
      <c r="F400" s="121"/>
      <c r="G400" s="121"/>
      <c r="H400" s="56"/>
      <c r="I400" s="37"/>
      <c r="J400" s="19"/>
    </row>
    <row r="401" spans="1:10" ht="24.75" customHeight="1">
      <c r="A401" s="78" t="s">
        <v>40</v>
      </c>
      <c r="B401" s="96">
        <v>12</v>
      </c>
      <c r="C401" s="96">
        <v>12</v>
      </c>
      <c r="D401" s="56"/>
      <c r="E401" s="121"/>
      <c r="F401" s="121"/>
      <c r="G401" s="121"/>
      <c r="H401" s="121"/>
      <c r="I401" s="119"/>
      <c r="J401" s="19"/>
    </row>
    <row r="402" spans="1:10" ht="24.75" customHeight="1">
      <c r="A402" s="325" t="s">
        <v>127</v>
      </c>
      <c r="B402" s="325"/>
      <c r="C402" s="325"/>
      <c r="D402" s="1">
        <v>10</v>
      </c>
      <c r="E402" s="2">
        <v>0.8</v>
      </c>
      <c r="F402" s="2">
        <v>0.15</v>
      </c>
      <c r="G402" s="2">
        <v>3.8</v>
      </c>
      <c r="H402" s="34">
        <v>19.5</v>
      </c>
      <c r="I402" s="9">
        <v>0</v>
      </c>
      <c r="J402" s="19"/>
    </row>
    <row r="403" spans="1:10" ht="43.5" customHeight="1">
      <c r="A403" s="325" t="s">
        <v>128</v>
      </c>
      <c r="B403" s="325"/>
      <c r="C403" s="325"/>
      <c r="D403" s="1">
        <v>10</v>
      </c>
      <c r="E403" s="2"/>
      <c r="F403" s="2"/>
      <c r="G403" s="2"/>
      <c r="H403" s="2"/>
      <c r="I403" s="2"/>
      <c r="J403" s="19"/>
    </row>
    <row r="404" spans="1:10" ht="24.75" customHeight="1">
      <c r="A404" s="357" t="s">
        <v>108</v>
      </c>
      <c r="B404" s="357"/>
      <c r="C404" s="357"/>
      <c r="D404" s="145"/>
      <c r="E404" s="59">
        <f>E405</f>
        <v>0.8</v>
      </c>
      <c r="F404" s="59">
        <f>F405</f>
        <v>0.2</v>
      </c>
      <c r="G404" s="59">
        <f>G405</f>
        <v>15.8</v>
      </c>
      <c r="H404" s="49">
        <f>H405</f>
        <v>68.2</v>
      </c>
      <c r="I404" s="59">
        <f>I405</f>
        <v>4</v>
      </c>
      <c r="J404" s="19"/>
    </row>
    <row r="405" spans="1:10" ht="24.75" customHeight="1">
      <c r="A405" s="291" t="s">
        <v>158</v>
      </c>
      <c r="B405" s="279">
        <v>100</v>
      </c>
      <c r="C405" s="279">
        <v>100</v>
      </c>
      <c r="D405" s="279">
        <v>100</v>
      </c>
      <c r="E405" s="36">
        <v>0.8</v>
      </c>
      <c r="F405" s="36">
        <v>0.2</v>
      </c>
      <c r="G405" s="36">
        <v>15.8</v>
      </c>
      <c r="H405" s="34">
        <f>E405*4+F405*9+G405*4</f>
        <v>68.2</v>
      </c>
      <c r="I405" s="37">
        <v>4</v>
      </c>
      <c r="J405" s="19"/>
    </row>
    <row r="406" spans="1:11" ht="24.75" customHeight="1">
      <c r="A406" s="341" t="s">
        <v>11</v>
      </c>
      <c r="B406" s="341"/>
      <c r="C406" s="341"/>
      <c r="D406" s="155">
        <f>D415+195+55+D454+D457</f>
        <v>550</v>
      </c>
      <c r="E406" s="59">
        <f>E415+E426+E441+E454+E457+E468+E470</f>
        <v>18.322857142857142</v>
      </c>
      <c r="F406" s="59">
        <f>F415+F426+F441+F454+F457+F468+F470</f>
        <v>14.835714285714285</v>
      </c>
      <c r="G406" s="59">
        <f>G415+G426+G441+G454+G457+G468+G470</f>
        <v>63.57714285714286</v>
      </c>
      <c r="H406" s="49">
        <f>H415+H426+H441+H454+H457+H468+H470</f>
        <v>463.2857142857143</v>
      </c>
      <c r="I406" s="261">
        <f>I415+I426+I441+I454+I457+I468+I470</f>
        <v>9.03</v>
      </c>
      <c r="J406" s="19"/>
      <c r="K406" s="165" t="s">
        <v>16</v>
      </c>
    </row>
    <row r="407" spans="1:12" ht="24.75" customHeight="1">
      <c r="A407" s="346" t="s">
        <v>349</v>
      </c>
      <c r="B407" s="346"/>
      <c r="C407" s="346"/>
      <c r="D407" s="279">
        <v>60</v>
      </c>
      <c r="E407" s="279">
        <v>0.6</v>
      </c>
      <c r="F407" s="279">
        <v>3</v>
      </c>
      <c r="G407" s="279">
        <v>3.3</v>
      </c>
      <c r="H407" s="34">
        <f>E407*4+F407*9+G407*4</f>
        <v>42.599999999999994</v>
      </c>
      <c r="I407" s="37">
        <v>12.3</v>
      </c>
      <c r="J407" s="19"/>
      <c r="K407" s="51" t="s">
        <v>37</v>
      </c>
      <c r="L407" s="165">
        <f>D564</f>
        <v>30</v>
      </c>
    </row>
    <row r="408" spans="1:12" ht="24.75" customHeight="1">
      <c r="A408" s="131" t="s">
        <v>263</v>
      </c>
      <c r="B408" s="88">
        <f>C408*1.43</f>
        <v>41.47</v>
      </c>
      <c r="C408" s="230">
        <v>29</v>
      </c>
      <c r="D408" s="231"/>
      <c r="E408" s="231"/>
      <c r="F408" s="231"/>
      <c r="G408" s="231"/>
      <c r="H408" s="231"/>
      <c r="I408" s="232"/>
      <c r="J408" s="19"/>
      <c r="K408" s="52" t="s">
        <v>38</v>
      </c>
      <c r="L408" s="167">
        <f>D562+C497</f>
        <v>35</v>
      </c>
    </row>
    <row r="409" spans="1:12" ht="24.75" customHeight="1">
      <c r="A409" s="115" t="s">
        <v>53</v>
      </c>
      <c r="B409" s="57">
        <f>C409*1.25</f>
        <v>36.25</v>
      </c>
      <c r="C409" s="230">
        <v>29</v>
      </c>
      <c r="D409" s="231"/>
      <c r="E409" s="231"/>
      <c r="F409" s="231"/>
      <c r="G409" s="231"/>
      <c r="H409" s="231"/>
      <c r="I409" s="137"/>
      <c r="J409" s="19"/>
      <c r="K409" s="52" t="s">
        <v>101</v>
      </c>
      <c r="L409" s="167">
        <f>C567+C534</f>
        <v>31</v>
      </c>
    </row>
    <row r="410" spans="1:12" ht="24.75" customHeight="1">
      <c r="A410" s="115" t="s">
        <v>45</v>
      </c>
      <c r="B410" s="57">
        <f>C410*1.33</f>
        <v>38.57</v>
      </c>
      <c r="C410" s="230">
        <v>29</v>
      </c>
      <c r="D410" s="231"/>
      <c r="E410" s="231"/>
      <c r="F410" s="231"/>
      <c r="G410" s="231"/>
      <c r="H410" s="231"/>
      <c r="I410" s="137"/>
      <c r="J410" s="19"/>
      <c r="K410" s="53" t="s">
        <v>102</v>
      </c>
      <c r="L410" s="167">
        <f>C489</f>
        <v>8</v>
      </c>
    </row>
    <row r="411" spans="1:11" ht="24.75" customHeight="1">
      <c r="A411" s="216" t="s">
        <v>350</v>
      </c>
      <c r="B411" s="57">
        <f>C411*2.38</f>
        <v>9.52</v>
      </c>
      <c r="C411" s="230">
        <v>4</v>
      </c>
      <c r="D411" s="231"/>
      <c r="E411" s="231"/>
      <c r="F411" s="231"/>
      <c r="G411" s="231"/>
      <c r="H411" s="231"/>
      <c r="I411" s="137"/>
      <c r="J411" s="19"/>
      <c r="K411" s="53" t="s">
        <v>75</v>
      </c>
    </row>
    <row r="412" spans="1:12" ht="24.75" customHeight="1">
      <c r="A412" s="216" t="s">
        <v>40</v>
      </c>
      <c r="B412" s="231">
        <v>1</v>
      </c>
      <c r="C412" s="231">
        <v>1</v>
      </c>
      <c r="D412" s="231"/>
      <c r="E412" s="231"/>
      <c r="F412" s="231"/>
      <c r="G412" s="231"/>
      <c r="H412" s="231"/>
      <c r="I412" s="137"/>
      <c r="J412" s="19"/>
      <c r="K412" s="52" t="s">
        <v>25</v>
      </c>
      <c r="L412" s="165">
        <f>C551+C514</f>
        <v>144</v>
      </c>
    </row>
    <row r="413" spans="1:12" ht="24.75" customHeight="1">
      <c r="A413" s="216" t="s">
        <v>46</v>
      </c>
      <c r="B413" s="231">
        <v>3</v>
      </c>
      <c r="C413" s="231">
        <v>3</v>
      </c>
      <c r="D413" s="231"/>
      <c r="E413" s="231"/>
      <c r="F413" s="231"/>
      <c r="G413" s="230"/>
      <c r="H413" s="231"/>
      <c r="I413" s="137"/>
      <c r="J413" s="19"/>
      <c r="K413" s="52" t="s">
        <v>27</v>
      </c>
      <c r="L413" s="167">
        <f>C509+C513+C518+C520+C521+C531+C532+C524+C555</f>
        <v>93.1</v>
      </c>
    </row>
    <row r="414" spans="1:12" ht="24.75" customHeight="1">
      <c r="A414" s="330" t="s">
        <v>136</v>
      </c>
      <c r="B414" s="330"/>
      <c r="C414" s="330"/>
      <c r="D414" s="330"/>
      <c r="E414" s="330"/>
      <c r="F414" s="330"/>
      <c r="G414" s="330"/>
      <c r="H414" s="330"/>
      <c r="I414" s="330"/>
      <c r="J414" s="19"/>
      <c r="K414" s="52" t="s">
        <v>24</v>
      </c>
      <c r="L414" s="167">
        <f>D505+C584</f>
        <v>123</v>
      </c>
    </row>
    <row r="415" spans="1:12" ht="43.5" customHeight="1">
      <c r="A415" s="292" t="s">
        <v>232</v>
      </c>
      <c r="B415" s="57">
        <f>C415*1.54</f>
        <v>92.4</v>
      </c>
      <c r="C415" s="56">
        <v>60</v>
      </c>
      <c r="D415" s="279">
        <v>60</v>
      </c>
      <c r="E415" s="279">
        <v>2.9</v>
      </c>
      <c r="F415" s="279">
        <v>0.1</v>
      </c>
      <c r="G415" s="279">
        <v>4.7</v>
      </c>
      <c r="H415" s="279">
        <v>32</v>
      </c>
      <c r="I415" s="37">
        <v>5.25</v>
      </c>
      <c r="J415" s="19"/>
      <c r="K415" s="52" t="s">
        <v>28</v>
      </c>
      <c r="L415" s="167">
        <f>C560</f>
        <v>12</v>
      </c>
    </row>
    <row r="416" spans="1:11" ht="24.75" customHeight="1">
      <c r="A416" s="330" t="s">
        <v>136</v>
      </c>
      <c r="B416" s="330"/>
      <c r="C416" s="330"/>
      <c r="D416" s="330"/>
      <c r="E416" s="330"/>
      <c r="F416" s="330"/>
      <c r="G416" s="330"/>
      <c r="H416" s="330"/>
      <c r="I416" s="330"/>
      <c r="J416" s="19"/>
      <c r="K416" s="52" t="s">
        <v>80</v>
      </c>
    </row>
    <row r="417" spans="1:11" ht="43.5" customHeight="1">
      <c r="A417" s="346" t="s">
        <v>176</v>
      </c>
      <c r="B417" s="346"/>
      <c r="C417" s="346"/>
      <c r="D417" s="279">
        <v>60</v>
      </c>
      <c r="E417" s="36">
        <v>0.5</v>
      </c>
      <c r="F417" s="36">
        <v>3</v>
      </c>
      <c r="G417" s="36">
        <v>1.8</v>
      </c>
      <c r="H417" s="34">
        <f>E417*4+F417*9+G417*4</f>
        <v>36.2</v>
      </c>
      <c r="I417" s="37">
        <v>8.6</v>
      </c>
      <c r="J417" s="19"/>
      <c r="K417" s="54" t="s">
        <v>81</v>
      </c>
    </row>
    <row r="418" spans="1:12" ht="24.75" customHeight="1">
      <c r="A418" s="131" t="s">
        <v>169</v>
      </c>
      <c r="B418" s="55">
        <f>C418*1.02</f>
        <v>20.4</v>
      </c>
      <c r="C418" s="41">
        <v>20</v>
      </c>
      <c r="D418" s="41"/>
      <c r="E418" s="121"/>
      <c r="F418" s="121"/>
      <c r="G418" s="121"/>
      <c r="H418" s="57"/>
      <c r="I418" s="119"/>
      <c r="J418" s="19"/>
      <c r="K418" s="52" t="s">
        <v>23</v>
      </c>
      <c r="L418" s="167">
        <f>C493+C502+C561+C568+C583+C578</f>
        <v>35.5</v>
      </c>
    </row>
    <row r="419" spans="1:12" ht="24.75" customHeight="1">
      <c r="A419" s="131" t="s">
        <v>170</v>
      </c>
      <c r="B419" s="88">
        <f>C419*1.18</f>
        <v>23.599999999999998</v>
      </c>
      <c r="C419" s="41">
        <v>20</v>
      </c>
      <c r="D419" s="41"/>
      <c r="E419" s="55"/>
      <c r="F419" s="55"/>
      <c r="G419" s="55"/>
      <c r="H419" s="88"/>
      <c r="I419" s="126"/>
      <c r="J419" s="19"/>
      <c r="K419" s="52" t="s">
        <v>29</v>
      </c>
      <c r="L419" s="165">
        <f>B576</f>
        <v>6.2</v>
      </c>
    </row>
    <row r="420" spans="1:11" ht="24.75" customHeight="1">
      <c r="A420" s="110" t="s">
        <v>193</v>
      </c>
      <c r="B420" s="88">
        <f>C420*1.02</f>
        <v>35.7</v>
      </c>
      <c r="C420" s="41">
        <v>35</v>
      </c>
      <c r="D420" s="41"/>
      <c r="E420" s="55"/>
      <c r="F420" s="55"/>
      <c r="G420" s="55"/>
      <c r="H420" s="88"/>
      <c r="I420" s="126"/>
      <c r="J420" s="19"/>
      <c r="K420" s="52" t="s">
        <v>150</v>
      </c>
    </row>
    <row r="421" spans="1:12" ht="24.75" customHeight="1">
      <c r="A421" s="110" t="s">
        <v>191</v>
      </c>
      <c r="B421" s="88">
        <f>C421*1.05</f>
        <v>36.75</v>
      </c>
      <c r="C421" s="41">
        <v>35</v>
      </c>
      <c r="D421" s="41"/>
      <c r="E421" s="55"/>
      <c r="F421" s="55"/>
      <c r="G421" s="55"/>
      <c r="H421" s="88"/>
      <c r="I421" s="126"/>
      <c r="J421" s="19"/>
      <c r="K421" s="51" t="s">
        <v>151</v>
      </c>
      <c r="L421" s="165">
        <f>C501</f>
        <v>2.5</v>
      </c>
    </row>
    <row r="422" spans="1:12" ht="24.75" customHeight="1">
      <c r="A422" s="115" t="s">
        <v>54</v>
      </c>
      <c r="B422" s="57">
        <f>C422*1.19</f>
        <v>5.949999999999999</v>
      </c>
      <c r="C422" s="57">
        <v>5</v>
      </c>
      <c r="D422" s="41"/>
      <c r="E422" s="121"/>
      <c r="F422" s="121"/>
      <c r="G422" s="121"/>
      <c r="H422" s="57"/>
      <c r="I422" s="137"/>
      <c r="J422" s="19"/>
      <c r="K422" s="52" t="s">
        <v>30</v>
      </c>
      <c r="L422" s="166">
        <f>C582</f>
        <v>0.45</v>
      </c>
    </row>
    <row r="423" spans="1:12" ht="24.75" customHeight="1">
      <c r="A423" s="110" t="s">
        <v>112</v>
      </c>
      <c r="B423" s="121">
        <f>C423*1.25</f>
        <v>6.25</v>
      </c>
      <c r="C423" s="57">
        <v>5</v>
      </c>
      <c r="D423" s="41"/>
      <c r="E423" s="121"/>
      <c r="F423" s="121"/>
      <c r="G423" s="121"/>
      <c r="H423" s="57"/>
      <c r="I423" s="137"/>
      <c r="J423" s="19"/>
      <c r="K423" s="52" t="s">
        <v>103</v>
      </c>
      <c r="L423" s="167">
        <f>C526</f>
        <v>47</v>
      </c>
    </row>
    <row r="424" spans="1:12" ht="24.75" customHeight="1">
      <c r="A424" s="179" t="s">
        <v>192</v>
      </c>
      <c r="B424" s="57">
        <f>C424*1.35</f>
        <v>6.75</v>
      </c>
      <c r="C424" s="57">
        <v>5</v>
      </c>
      <c r="D424" s="41"/>
      <c r="E424" s="121"/>
      <c r="F424" s="121"/>
      <c r="G424" s="121"/>
      <c r="H424" s="57"/>
      <c r="I424" s="137"/>
      <c r="J424" s="19"/>
      <c r="K424" s="51" t="s">
        <v>82</v>
      </c>
      <c r="L424" s="167"/>
    </row>
    <row r="425" spans="1:11" ht="43.5" customHeight="1">
      <c r="A425" s="131" t="s">
        <v>180</v>
      </c>
      <c r="B425" s="56">
        <v>3</v>
      </c>
      <c r="C425" s="56">
        <v>3</v>
      </c>
      <c r="D425" s="41"/>
      <c r="E425" s="121"/>
      <c r="F425" s="121"/>
      <c r="G425" s="121"/>
      <c r="H425" s="57"/>
      <c r="I425" s="137"/>
      <c r="J425" s="19"/>
      <c r="K425" s="51" t="s">
        <v>83</v>
      </c>
    </row>
    <row r="426" spans="1:12" ht="43.5" customHeight="1">
      <c r="A426" s="355" t="s">
        <v>205</v>
      </c>
      <c r="B426" s="355"/>
      <c r="C426" s="355"/>
      <c r="D426" s="235" t="s">
        <v>304</v>
      </c>
      <c r="E426" s="68">
        <v>3.3</v>
      </c>
      <c r="F426" s="123">
        <v>3</v>
      </c>
      <c r="G426" s="123">
        <v>6.4</v>
      </c>
      <c r="H426" s="34">
        <f>E426*4+F426*9+G426*4</f>
        <v>65.80000000000001</v>
      </c>
      <c r="I426" s="37">
        <v>3.78</v>
      </c>
      <c r="J426" s="19"/>
      <c r="K426" s="52" t="s">
        <v>31</v>
      </c>
      <c r="L426" s="167">
        <f>C508</f>
        <v>40</v>
      </c>
    </row>
    <row r="427" spans="1:12" ht="24.75" customHeight="1">
      <c r="A427" s="85" t="s">
        <v>47</v>
      </c>
      <c r="B427" s="69">
        <f>C427*1.35</f>
        <v>21.6</v>
      </c>
      <c r="C427" s="48">
        <v>16</v>
      </c>
      <c r="D427" s="57"/>
      <c r="E427" s="121"/>
      <c r="F427" s="121"/>
      <c r="G427" s="121"/>
      <c r="H427" s="56"/>
      <c r="I427" s="37"/>
      <c r="J427" s="19"/>
      <c r="K427" s="54" t="s">
        <v>32</v>
      </c>
      <c r="L427" s="167">
        <f>C491+C503+C557+C569</f>
        <v>206</v>
      </c>
    </row>
    <row r="428" spans="1:11" ht="24.75" customHeight="1">
      <c r="A428" s="85" t="s">
        <v>48</v>
      </c>
      <c r="B428" s="69">
        <f>C428*1.18</f>
        <v>18.88</v>
      </c>
      <c r="C428" s="40">
        <v>16</v>
      </c>
      <c r="D428" s="57"/>
      <c r="E428" s="121"/>
      <c r="F428" s="121"/>
      <c r="G428" s="121"/>
      <c r="H428" s="121"/>
      <c r="I428" s="121"/>
      <c r="J428" s="19"/>
      <c r="K428" s="51" t="s">
        <v>33</v>
      </c>
    </row>
    <row r="429" spans="1:12" ht="24.75" customHeight="1">
      <c r="A429" s="314" t="s">
        <v>355</v>
      </c>
      <c r="B429" s="35">
        <f>C428</f>
        <v>16</v>
      </c>
      <c r="C429" s="57">
        <f>C428</f>
        <v>16</v>
      </c>
      <c r="D429" s="57"/>
      <c r="E429" s="121"/>
      <c r="F429" s="121"/>
      <c r="G429" s="121"/>
      <c r="H429" s="121"/>
      <c r="I429" s="121"/>
      <c r="J429" s="19"/>
      <c r="K429" s="51" t="s">
        <v>34</v>
      </c>
      <c r="L429" s="167">
        <f>C523</f>
        <v>5</v>
      </c>
    </row>
    <row r="430" spans="1:12" ht="24.75" customHeight="1">
      <c r="A430" s="159" t="s">
        <v>49</v>
      </c>
      <c r="B430" s="93">
        <f>C430*1.33</f>
        <v>29.26</v>
      </c>
      <c r="C430" s="60">
        <v>22</v>
      </c>
      <c r="D430" s="17"/>
      <c r="E430" s="17"/>
      <c r="F430" s="17"/>
      <c r="G430" s="17"/>
      <c r="H430" s="279"/>
      <c r="I430" s="9"/>
      <c r="J430" s="19"/>
      <c r="K430" s="52" t="s">
        <v>104</v>
      </c>
      <c r="L430" s="165">
        <f>C498</f>
        <v>4</v>
      </c>
    </row>
    <row r="431" spans="1:12" ht="24.75" customHeight="1">
      <c r="A431" s="159" t="s">
        <v>50</v>
      </c>
      <c r="B431" s="93">
        <f>C431*1.43</f>
        <v>31.459999999999997</v>
      </c>
      <c r="C431" s="60">
        <v>22</v>
      </c>
      <c r="D431" s="17"/>
      <c r="E431" s="17"/>
      <c r="F431" s="17"/>
      <c r="G431" s="17"/>
      <c r="H431" s="279"/>
      <c r="I431" s="9"/>
      <c r="J431" s="19"/>
      <c r="K431" s="51" t="s">
        <v>35</v>
      </c>
      <c r="L431" s="167">
        <f>C495+C522+C558+C572</f>
        <v>12.2</v>
      </c>
    </row>
    <row r="432" spans="1:12" ht="24.75" customHeight="1">
      <c r="A432" s="78" t="s">
        <v>51</v>
      </c>
      <c r="B432" s="93">
        <f>C432*1.54</f>
        <v>33.88</v>
      </c>
      <c r="C432" s="60">
        <v>22</v>
      </c>
      <c r="D432" s="17"/>
      <c r="E432" s="17"/>
      <c r="F432" s="17"/>
      <c r="G432" s="17"/>
      <c r="H432" s="279"/>
      <c r="I432" s="9"/>
      <c r="J432" s="19"/>
      <c r="K432" s="51" t="s">
        <v>26</v>
      </c>
      <c r="L432" s="167">
        <f>C579+C530+C511</f>
        <v>7.5</v>
      </c>
    </row>
    <row r="433" spans="1:12" ht="24.75" customHeight="1">
      <c r="A433" s="78" t="s">
        <v>52</v>
      </c>
      <c r="B433" s="93">
        <f>C433*1.67</f>
        <v>36.739999999999995</v>
      </c>
      <c r="C433" s="60">
        <v>22</v>
      </c>
      <c r="D433" s="17"/>
      <c r="E433" s="17"/>
      <c r="F433" s="17"/>
      <c r="G433" s="17"/>
      <c r="H433" s="279"/>
      <c r="I433" s="9"/>
      <c r="J433" s="19"/>
      <c r="K433" s="52" t="s">
        <v>36</v>
      </c>
      <c r="L433" s="167">
        <f>C571+C577</f>
        <v>6.7</v>
      </c>
    </row>
    <row r="434" spans="1:12" ht="24.75" customHeight="1">
      <c r="A434" s="78" t="s">
        <v>60</v>
      </c>
      <c r="B434" s="93">
        <f>C434*1.25</f>
        <v>45</v>
      </c>
      <c r="C434" s="93">
        <v>36</v>
      </c>
      <c r="D434" s="17"/>
      <c r="E434" s="236"/>
      <c r="F434" s="96"/>
      <c r="G434" s="96"/>
      <c r="H434" s="56"/>
      <c r="I434" s="9"/>
      <c r="J434" s="19"/>
      <c r="K434" s="52" t="s">
        <v>140</v>
      </c>
      <c r="L434" s="166">
        <f>C574</f>
        <v>0.3</v>
      </c>
    </row>
    <row r="435" spans="1:11" ht="24.75" customHeight="1">
      <c r="A435" s="78" t="s">
        <v>53</v>
      </c>
      <c r="B435" s="93">
        <f>C435*1.25</f>
        <v>11.25</v>
      </c>
      <c r="C435" s="93">
        <v>9</v>
      </c>
      <c r="D435" s="17"/>
      <c r="E435" s="236"/>
      <c r="F435" s="96"/>
      <c r="G435" s="96"/>
      <c r="H435" s="56"/>
      <c r="I435" s="9"/>
      <c r="J435" s="19"/>
      <c r="K435" s="52" t="s">
        <v>141</v>
      </c>
    </row>
    <row r="436" spans="1:22" s="71" customFormat="1" ht="24.75" customHeight="1">
      <c r="A436" s="159" t="s">
        <v>45</v>
      </c>
      <c r="B436" s="160">
        <f>C436*1.33</f>
        <v>11.97</v>
      </c>
      <c r="C436" s="160">
        <v>9</v>
      </c>
      <c r="D436" s="17"/>
      <c r="E436" s="289"/>
      <c r="F436" s="161"/>
      <c r="G436" s="161"/>
      <c r="H436" s="56"/>
      <c r="I436" s="9"/>
      <c r="J436" s="67"/>
      <c r="O436" s="181"/>
      <c r="P436" s="181"/>
      <c r="Q436" s="181"/>
      <c r="R436" s="181"/>
      <c r="S436" s="181"/>
      <c r="T436" s="181"/>
      <c r="U436" s="181"/>
      <c r="V436" s="181"/>
    </row>
    <row r="437" spans="1:10" ht="24.75" customHeight="1">
      <c r="A437" s="78" t="s">
        <v>54</v>
      </c>
      <c r="B437" s="93">
        <f>C437*1.19</f>
        <v>8.33</v>
      </c>
      <c r="C437" s="93">
        <v>7</v>
      </c>
      <c r="D437" s="17"/>
      <c r="E437" s="236"/>
      <c r="F437" s="96"/>
      <c r="G437" s="96"/>
      <c r="H437" s="56"/>
      <c r="I437" s="9"/>
      <c r="J437" s="19"/>
    </row>
    <row r="438" spans="1:10" ht="24.75" customHeight="1">
      <c r="A438" s="78" t="s">
        <v>46</v>
      </c>
      <c r="B438" s="93">
        <v>2</v>
      </c>
      <c r="C438" s="93">
        <v>2</v>
      </c>
      <c r="D438" s="1"/>
      <c r="E438" s="236"/>
      <c r="F438" s="96"/>
      <c r="G438" s="96"/>
      <c r="H438" s="56"/>
      <c r="I438" s="9"/>
      <c r="J438" s="19"/>
    </row>
    <row r="439" spans="1:10" ht="24.75" customHeight="1">
      <c r="A439" s="78" t="s">
        <v>55</v>
      </c>
      <c r="B439" s="96">
        <v>5</v>
      </c>
      <c r="C439" s="96">
        <v>5</v>
      </c>
      <c r="D439" s="236"/>
      <c r="E439" s="236"/>
      <c r="F439" s="96"/>
      <c r="G439" s="96"/>
      <c r="H439" s="56"/>
      <c r="I439" s="9"/>
      <c r="J439" s="19"/>
    </row>
    <row r="440" spans="1:10" ht="43.5" customHeight="1">
      <c r="A440" s="216" t="s">
        <v>242</v>
      </c>
      <c r="B440" s="101">
        <v>0.1</v>
      </c>
      <c r="C440" s="101">
        <v>0.1</v>
      </c>
      <c r="D440" s="56"/>
      <c r="E440" s="119"/>
      <c r="F440" s="119"/>
      <c r="G440" s="119"/>
      <c r="H440" s="57"/>
      <c r="I440" s="119"/>
      <c r="J440" s="19"/>
    </row>
    <row r="441" spans="1:10" ht="24.75" customHeight="1">
      <c r="A441" s="331" t="s">
        <v>282</v>
      </c>
      <c r="B441" s="331"/>
      <c r="C441" s="331"/>
      <c r="D441" s="279">
        <v>50</v>
      </c>
      <c r="E441" s="36">
        <v>7.2</v>
      </c>
      <c r="F441" s="36">
        <v>8.1</v>
      </c>
      <c r="G441" s="36">
        <v>3.9</v>
      </c>
      <c r="H441" s="34">
        <f>E441*4+F441*9+G441*4</f>
        <v>117.29999999999998</v>
      </c>
      <c r="I441" s="37">
        <v>0</v>
      </c>
      <c r="J441" s="19"/>
    </row>
    <row r="442" spans="1:10" ht="24.75" customHeight="1">
      <c r="A442" s="85" t="s">
        <v>47</v>
      </c>
      <c r="B442" s="69">
        <f>C442*1.36</f>
        <v>78.88000000000001</v>
      </c>
      <c r="C442" s="118">
        <v>58</v>
      </c>
      <c r="D442" s="57"/>
      <c r="E442" s="121"/>
      <c r="F442" s="121"/>
      <c r="G442" s="121"/>
      <c r="H442" s="56"/>
      <c r="I442" s="37"/>
      <c r="J442" s="19"/>
    </row>
    <row r="443" spans="1:10" ht="24.75" customHeight="1">
      <c r="A443" s="85" t="s">
        <v>48</v>
      </c>
      <c r="B443" s="69">
        <f>C443*1.18</f>
        <v>68.44</v>
      </c>
      <c r="C443" s="88">
        <v>58</v>
      </c>
      <c r="D443" s="57"/>
      <c r="E443" s="121"/>
      <c r="F443" s="121"/>
      <c r="G443" s="121"/>
      <c r="H443" s="121"/>
      <c r="I443" s="121"/>
      <c r="J443" s="19"/>
    </row>
    <row r="444" spans="1:10" ht="24.75" customHeight="1">
      <c r="A444" s="85" t="s">
        <v>163</v>
      </c>
      <c r="B444" s="174">
        <f>C444</f>
        <v>58</v>
      </c>
      <c r="C444" s="57">
        <v>58</v>
      </c>
      <c r="D444" s="57"/>
      <c r="E444" s="121"/>
      <c r="F444" s="36"/>
      <c r="G444" s="36"/>
      <c r="H444" s="34"/>
      <c r="I444" s="37"/>
      <c r="J444" s="19"/>
    </row>
    <row r="445" spans="1:10" ht="24.75" customHeight="1">
      <c r="A445" s="110" t="s">
        <v>79</v>
      </c>
      <c r="B445" s="88">
        <v>5</v>
      </c>
      <c r="C445" s="128">
        <v>5</v>
      </c>
      <c r="D445" s="57"/>
      <c r="E445" s="121"/>
      <c r="F445" s="36"/>
      <c r="G445" s="36"/>
      <c r="H445" s="34"/>
      <c r="I445" s="37"/>
      <c r="J445" s="19"/>
    </row>
    <row r="446" spans="1:10" ht="24.75" customHeight="1">
      <c r="A446" s="115" t="s">
        <v>76</v>
      </c>
      <c r="B446" s="55">
        <f>C446*1.28</f>
        <v>0.384</v>
      </c>
      <c r="C446" s="128">
        <v>0.3</v>
      </c>
      <c r="D446" s="121"/>
      <c r="E446" s="121"/>
      <c r="F446" s="36"/>
      <c r="G446" s="36"/>
      <c r="H446" s="34"/>
      <c r="I446" s="37"/>
      <c r="J446" s="19"/>
    </row>
    <row r="447" spans="1:10" ht="24.75" customHeight="1">
      <c r="A447" s="110" t="s">
        <v>132</v>
      </c>
      <c r="B447" s="55">
        <v>2.5</v>
      </c>
      <c r="C447" s="195">
        <v>2.5</v>
      </c>
      <c r="D447" s="121"/>
      <c r="E447" s="121"/>
      <c r="F447" s="36"/>
      <c r="G447" s="36"/>
      <c r="H447" s="34"/>
      <c r="I447" s="37"/>
      <c r="J447" s="19"/>
    </row>
    <row r="448" spans="1:10" ht="24.75" customHeight="1">
      <c r="A448" s="115" t="s">
        <v>138</v>
      </c>
      <c r="B448" s="88">
        <v>5</v>
      </c>
      <c r="C448" s="198">
        <v>5</v>
      </c>
      <c r="D448" s="57"/>
      <c r="E448" s="121"/>
      <c r="F448" s="36"/>
      <c r="G448" s="36"/>
      <c r="H448" s="34"/>
      <c r="I448" s="37"/>
      <c r="J448" s="19"/>
    </row>
    <row r="449" spans="1:10" ht="24.75" customHeight="1">
      <c r="A449" s="115" t="s">
        <v>46</v>
      </c>
      <c r="B449" s="88">
        <v>2</v>
      </c>
      <c r="C449" s="198">
        <v>2</v>
      </c>
      <c r="D449" s="57"/>
      <c r="E449" s="121"/>
      <c r="F449" s="36"/>
      <c r="G449" s="36"/>
      <c r="H449" s="34"/>
      <c r="I449" s="37"/>
      <c r="J449" s="19"/>
    </row>
    <row r="450" spans="1:10" ht="24.75" customHeight="1">
      <c r="A450" s="330" t="s">
        <v>136</v>
      </c>
      <c r="B450" s="330"/>
      <c r="C450" s="330"/>
      <c r="D450" s="330"/>
      <c r="E450" s="330"/>
      <c r="F450" s="330"/>
      <c r="G450" s="330"/>
      <c r="H450" s="330"/>
      <c r="I450" s="330"/>
      <c r="J450" s="19"/>
    </row>
    <row r="451" spans="1:10" ht="24.75" customHeight="1">
      <c r="A451" s="355" t="s">
        <v>301</v>
      </c>
      <c r="B451" s="355"/>
      <c r="C451" s="355"/>
      <c r="D451" s="68">
        <v>70</v>
      </c>
      <c r="E451" s="123">
        <v>13.5</v>
      </c>
      <c r="F451" s="123">
        <v>10.1</v>
      </c>
      <c r="G451" s="123">
        <v>0</v>
      </c>
      <c r="H451" s="34">
        <f>E451*4+F451*9+G451*4</f>
        <v>144.89999999999998</v>
      </c>
      <c r="I451" s="37">
        <v>0.6</v>
      </c>
      <c r="J451" s="19"/>
    </row>
    <row r="452" spans="1:10" ht="24.75" customHeight="1">
      <c r="A452" s="255" t="s">
        <v>319</v>
      </c>
      <c r="B452" s="230">
        <v>100</v>
      </c>
      <c r="C452" s="230">
        <v>100</v>
      </c>
      <c r="D452" s="231"/>
      <c r="E452" s="231"/>
      <c r="F452" s="231"/>
      <c r="G452" s="231"/>
      <c r="H452" s="231"/>
      <c r="I452" s="126"/>
      <c r="J452" s="19"/>
    </row>
    <row r="453" spans="1:10" ht="24.75" customHeight="1">
      <c r="A453" s="115" t="s">
        <v>46</v>
      </c>
      <c r="B453" s="88">
        <v>2</v>
      </c>
      <c r="C453" s="198">
        <v>2</v>
      </c>
      <c r="D453" s="57"/>
      <c r="E453" s="121"/>
      <c r="F453" s="36"/>
      <c r="G453" s="36"/>
      <c r="H453" s="34"/>
      <c r="I453" s="37"/>
      <c r="J453" s="19"/>
    </row>
    <row r="454" spans="1:10" ht="43.5" customHeight="1">
      <c r="A454" s="331" t="s">
        <v>237</v>
      </c>
      <c r="B454" s="331"/>
      <c r="C454" s="331"/>
      <c r="D454" s="1">
        <v>120</v>
      </c>
      <c r="E454" s="2">
        <v>2.48</v>
      </c>
      <c r="F454" s="2">
        <v>3.2</v>
      </c>
      <c r="G454" s="2">
        <v>24.72</v>
      </c>
      <c r="H454" s="229">
        <f>E454*4+F454*9+G454*4</f>
        <v>137.6</v>
      </c>
      <c r="I454" s="9">
        <v>0</v>
      </c>
      <c r="J454" s="19"/>
    </row>
    <row r="455" spans="1:10" ht="24.75" customHeight="1">
      <c r="A455" s="196" t="s">
        <v>64</v>
      </c>
      <c r="B455" s="228">
        <v>41</v>
      </c>
      <c r="C455" s="228">
        <v>41</v>
      </c>
      <c r="D455" s="226"/>
      <c r="E455" s="226"/>
      <c r="F455" s="226"/>
      <c r="G455" s="226"/>
      <c r="H455" s="226"/>
      <c r="I455" s="226"/>
      <c r="J455" s="19"/>
    </row>
    <row r="456" spans="1:10" ht="24.75" customHeight="1">
      <c r="A456" s="216" t="s">
        <v>41</v>
      </c>
      <c r="B456" s="230">
        <v>3</v>
      </c>
      <c r="C456" s="230">
        <v>3</v>
      </c>
      <c r="D456" s="231"/>
      <c r="E456" s="231"/>
      <c r="F456" s="231"/>
      <c r="G456" s="231"/>
      <c r="H456" s="231"/>
      <c r="I456" s="232"/>
      <c r="J456" s="19"/>
    </row>
    <row r="457" spans="1:10" ht="43.5" customHeight="1">
      <c r="A457" s="356" t="s">
        <v>165</v>
      </c>
      <c r="B457" s="356"/>
      <c r="C457" s="356"/>
      <c r="D457" s="68">
        <v>120</v>
      </c>
      <c r="E457" s="123">
        <v>0</v>
      </c>
      <c r="F457" s="123">
        <v>0</v>
      </c>
      <c r="G457" s="123">
        <v>11.7</v>
      </c>
      <c r="H457" s="34">
        <f>E457*4+F457*9+G457*4</f>
        <v>46.8</v>
      </c>
      <c r="I457" s="37">
        <v>0</v>
      </c>
      <c r="J457" s="19"/>
    </row>
    <row r="458" spans="1:10" ht="43.5" customHeight="1">
      <c r="A458" s="179" t="s">
        <v>135</v>
      </c>
      <c r="B458" s="56">
        <v>15</v>
      </c>
      <c r="C458" s="56">
        <v>15</v>
      </c>
      <c r="D458" s="68"/>
      <c r="E458" s="123"/>
      <c r="F458" s="123"/>
      <c r="G458" s="123"/>
      <c r="H458" s="123"/>
      <c r="I458" s="123"/>
      <c r="J458" s="19"/>
    </row>
    <row r="459" spans="1:10" ht="24.75" customHeight="1">
      <c r="A459" s="315" t="s">
        <v>356</v>
      </c>
      <c r="B459" s="57">
        <v>5</v>
      </c>
      <c r="C459" s="57">
        <v>5</v>
      </c>
      <c r="D459" s="279"/>
      <c r="E459" s="36"/>
      <c r="F459" s="36"/>
      <c r="G459" s="36"/>
      <c r="H459" s="279"/>
      <c r="I459" s="37"/>
      <c r="J459" s="19"/>
    </row>
    <row r="460" spans="1:10" ht="24.75" customHeight="1">
      <c r="A460" s="115" t="s">
        <v>40</v>
      </c>
      <c r="B460" s="56">
        <v>3</v>
      </c>
      <c r="C460" s="56">
        <v>3</v>
      </c>
      <c r="D460" s="68"/>
      <c r="E460" s="123"/>
      <c r="F460" s="123"/>
      <c r="G460" s="123"/>
      <c r="H460" s="123"/>
      <c r="I460" s="123"/>
      <c r="J460" s="19"/>
    </row>
    <row r="461" spans="1:10" ht="24.75" customHeight="1">
      <c r="A461" s="330" t="s">
        <v>136</v>
      </c>
      <c r="B461" s="330"/>
      <c r="C461" s="330"/>
      <c r="D461" s="330"/>
      <c r="E461" s="330"/>
      <c r="F461" s="330"/>
      <c r="G461" s="330"/>
      <c r="H461" s="330"/>
      <c r="I461" s="330"/>
      <c r="J461" s="19"/>
    </row>
    <row r="462" spans="1:10" ht="24.75" customHeight="1">
      <c r="A462" s="384" t="s">
        <v>243</v>
      </c>
      <c r="B462" s="384"/>
      <c r="C462" s="384"/>
      <c r="D462" s="68">
        <v>120</v>
      </c>
      <c r="E462" s="123">
        <v>0.1</v>
      </c>
      <c r="F462" s="123">
        <v>0</v>
      </c>
      <c r="G462" s="123">
        <v>10.4</v>
      </c>
      <c r="H462" s="34">
        <f>E462*4+F462*9+G462*4</f>
        <v>42</v>
      </c>
      <c r="I462" s="37">
        <v>0.7</v>
      </c>
      <c r="J462" s="19"/>
    </row>
    <row r="463" spans="1:10" ht="24.75" customHeight="1">
      <c r="A463" s="110" t="s">
        <v>244</v>
      </c>
      <c r="B463" s="56">
        <v>15.8</v>
      </c>
      <c r="C463" s="56">
        <v>12</v>
      </c>
      <c r="D463" s="279"/>
      <c r="E463" s="36"/>
      <c r="F463" s="36"/>
      <c r="G463" s="36"/>
      <c r="H463" s="279"/>
      <c r="I463" s="37"/>
      <c r="J463" s="19"/>
    </row>
    <row r="464" spans="1:10" ht="24.75" customHeight="1">
      <c r="A464" s="110" t="s">
        <v>245</v>
      </c>
      <c r="B464" s="56">
        <v>16.7</v>
      </c>
      <c r="C464" s="56">
        <v>12</v>
      </c>
      <c r="D464" s="279"/>
      <c r="E464" s="36"/>
      <c r="F464" s="36"/>
      <c r="G464" s="36"/>
      <c r="H464" s="36"/>
      <c r="I464" s="36"/>
      <c r="J464" s="19"/>
    </row>
    <row r="465" spans="1:10" ht="24.75" customHeight="1">
      <c r="A465" s="110" t="s">
        <v>246</v>
      </c>
      <c r="B465" s="56">
        <v>15.3</v>
      </c>
      <c r="C465" s="56">
        <v>12</v>
      </c>
      <c r="D465" s="279"/>
      <c r="E465" s="36"/>
      <c r="F465" s="36"/>
      <c r="G465" s="36"/>
      <c r="H465" s="279"/>
      <c r="I465" s="37"/>
      <c r="J465" s="22"/>
    </row>
    <row r="466" spans="1:10" ht="24.75" customHeight="1">
      <c r="A466" s="110" t="s">
        <v>40</v>
      </c>
      <c r="B466" s="56">
        <v>8</v>
      </c>
      <c r="C466" s="56">
        <v>8</v>
      </c>
      <c r="D466" s="279"/>
      <c r="E466" s="36"/>
      <c r="F466" s="133"/>
      <c r="G466" s="134"/>
      <c r="H466" s="125"/>
      <c r="I466" s="119"/>
      <c r="J466" s="22"/>
    </row>
    <row r="467" spans="1:10" ht="24.75" customHeight="1">
      <c r="A467" s="110" t="s">
        <v>142</v>
      </c>
      <c r="B467" s="57">
        <v>5</v>
      </c>
      <c r="C467" s="57">
        <v>5</v>
      </c>
      <c r="D467" s="279"/>
      <c r="E467" s="36"/>
      <c r="F467" s="36"/>
      <c r="G467" s="36"/>
      <c r="H467" s="279"/>
      <c r="I467" s="37"/>
      <c r="J467" s="175"/>
    </row>
    <row r="468" spans="1:10" ht="24.75" customHeight="1">
      <c r="A468" s="325" t="s">
        <v>127</v>
      </c>
      <c r="B468" s="325"/>
      <c r="C468" s="325"/>
      <c r="D468" s="1">
        <v>10</v>
      </c>
      <c r="E468" s="2">
        <v>0.8</v>
      </c>
      <c r="F468" s="2">
        <v>0.15</v>
      </c>
      <c r="G468" s="2">
        <v>3.8</v>
      </c>
      <c r="H468" s="34">
        <v>19.5</v>
      </c>
      <c r="I468" s="9">
        <v>0</v>
      </c>
      <c r="J468" s="19"/>
    </row>
    <row r="469" spans="1:10" ht="43.5" customHeight="1">
      <c r="A469" s="325" t="s">
        <v>128</v>
      </c>
      <c r="B469" s="325"/>
      <c r="C469" s="325"/>
      <c r="D469" s="1">
        <v>10</v>
      </c>
      <c r="E469" s="2"/>
      <c r="F469" s="2"/>
      <c r="G469" s="2"/>
      <c r="H469" s="2"/>
      <c r="I469" s="2"/>
      <c r="J469" s="19"/>
    </row>
    <row r="470" spans="1:10" ht="24.75" customHeight="1">
      <c r="A470" s="325" t="s">
        <v>37</v>
      </c>
      <c r="B470" s="325"/>
      <c r="C470" s="325"/>
      <c r="D470" s="1">
        <v>25</v>
      </c>
      <c r="E470" s="2">
        <v>1.642857142857143</v>
      </c>
      <c r="F470" s="2">
        <v>0.2857142857142857</v>
      </c>
      <c r="G470" s="2">
        <v>8.357142857142858</v>
      </c>
      <c r="H470" s="34">
        <v>44.28571428571429</v>
      </c>
      <c r="I470" s="2">
        <v>0</v>
      </c>
      <c r="J470" s="19"/>
    </row>
    <row r="471" spans="1:10" ht="24.75" customHeight="1">
      <c r="A471" s="341" t="s">
        <v>12</v>
      </c>
      <c r="B471" s="341"/>
      <c r="C471" s="341"/>
      <c r="D471" s="155">
        <f aca="true" t="shared" si="2" ref="D471:I471">D472+D482</f>
        <v>210</v>
      </c>
      <c r="E471" s="155">
        <f t="shared" si="2"/>
        <v>6.3999999999999995</v>
      </c>
      <c r="F471" s="155">
        <f t="shared" si="2"/>
        <v>7.199999999999999</v>
      </c>
      <c r="G471" s="155">
        <f t="shared" si="2"/>
        <v>29.700000000000003</v>
      </c>
      <c r="H471" s="156">
        <f t="shared" si="2"/>
        <v>209.2</v>
      </c>
      <c r="I471" s="317">
        <f t="shared" si="2"/>
        <v>1</v>
      </c>
      <c r="J471" s="19"/>
    </row>
    <row r="472" spans="1:10" ht="24.75" customHeight="1">
      <c r="A472" s="331" t="s">
        <v>320</v>
      </c>
      <c r="B472" s="331"/>
      <c r="C472" s="331"/>
      <c r="D472" s="279">
        <v>60</v>
      </c>
      <c r="E472" s="36">
        <v>2.3</v>
      </c>
      <c r="F472" s="36">
        <v>3.9</v>
      </c>
      <c r="G472" s="36">
        <v>23.1</v>
      </c>
      <c r="H472" s="34">
        <f>E472*4+F472*9+G472*4</f>
        <v>136.7</v>
      </c>
      <c r="I472" s="37">
        <v>0.2</v>
      </c>
      <c r="J472" s="19"/>
    </row>
    <row r="473" spans="1:10" ht="24.75" customHeight="1">
      <c r="A473" s="110" t="s">
        <v>59</v>
      </c>
      <c r="B473" s="88">
        <v>14</v>
      </c>
      <c r="C473" s="88">
        <v>14</v>
      </c>
      <c r="D473" s="41"/>
      <c r="E473" s="55"/>
      <c r="F473" s="55"/>
      <c r="G473" s="55"/>
      <c r="H473" s="41"/>
      <c r="I473" s="126"/>
      <c r="J473" s="19"/>
    </row>
    <row r="474" spans="1:10" ht="24.75" customHeight="1">
      <c r="A474" s="110" t="s">
        <v>40</v>
      </c>
      <c r="B474" s="88">
        <v>13</v>
      </c>
      <c r="C474" s="88">
        <v>13</v>
      </c>
      <c r="D474" s="41"/>
      <c r="E474" s="55"/>
      <c r="F474" s="55"/>
      <c r="G474" s="55"/>
      <c r="H474" s="55"/>
      <c r="I474" s="126"/>
      <c r="J474" s="19"/>
    </row>
    <row r="475" spans="1:10" ht="24.75" customHeight="1">
      <c r="A475" s="110" t="s">
        <v>58</v>
      </c>
      <c r="B475" s="88">
        <v>13</v>
      </c>
      <c r="C475" s="88">
        <v>13</v>
      </c>
      <c r="D475" s="41"/>
      <c r="E475" s="55"/>
      <c r="F475" s="55"/>
      <c r="G475" s="55"/>
      <c r="H475" s="41"/>
      <c r="I475" s="137"/>
      <c r="J475" s="19"/>
    </row>
    <row r="476" spans="1:10" s="71" customFormat="1" ht="24.75" customHeight="1">
      <c r="A476" s="110" t="s">
        <v>132</v>
      </c>
      <c r="B476" s="88">
        <v>13</v>
      </c>
      <c r="C476" s="88">
        <v>13</v>
      </c>
      <c r="D476" s="41"/>
      <c r="E476" s="55"/>
      <c r="F476" s="55"/>
      <c r="G476" s="55"/>
      <c r="H476" s="41"/>
      <c r="I476" s="137"/>
      <c r="J476" s="67"/>
    </row>
    <row r="477" spans="1:10" ht="24.75" customHeight="1">
      <c r="A477" s="110" t="s">
        <v>55</v>
      </c>
      <c r="B477" s="88">
        <v>10</v>
      </c>
      <c r="C477" s="88">
        <v>10</v>
      </c>
      <c r="D477" s="41"/>
      <c r="E477" s="55"/>
      <c r="F477" s="55"/>
      <c r="G477" s="55"/>
      <c r="H477" s="41"/>
      <c r="I477" s="137"/>
      <c r="J477" s="19"/>
    </row>
    <row r="478" spans="1:10" ht="24.75" customHeight="1">
      <c r="A478" s="110" t="s">
        <v>160</v>
      </c>
      <c r="B478" s="55">
        <v>0.6</v>
      </c>
      <c r="C478" s="55">
        <v>0.6</v>
      </c>
      <c r="D478" s="41"/>
      <c r="E478" s="55"/>
      <c r="F478" s="55"/>
      <c r="G478" s="55"/>
      <c r="H478" s="41"/>
      <c r="I478" s="137"/>
      <c r="J478" s="19"/>
    </row>
    <row r="479" spans="1:10" ht="24.75" customHeight="1">
      <c r="A479" s="110" t="s">
        <v>109</v>
      </c>
      <c r="B479" s="88">
        <v>5</v>
      </c>
      <c r="C479" s="88">
        <v>5</v>
      </c>
      <c r="D479" s="41"/>
      <c r="E479" s="55"/>
      <c r="F479" s="55"/>
      <c r="G479" s="55"/>
      <c r="H479" s="41"/>
      <c r="I479" s="137"/>
      <c r="J479" s="19"/>
    </row>
    <row r="480" spans="1:10" ht="24.75" customHeight="1">
      <c r="A480" s="110" t="s">
        <v>90</v>
      </c>
      <c r="B480" s="55">
        <v>0.5</v>
      </c>
      <c r="C480" s="55">
        <v>0.5</v>
      </c>
      <c r="D480" s="41"/>
      <c r="E480" s="55"/>
      <c r="F480" s="55"/>
      <c r="G480" s="55"/>
      <c r="H480" s="41"/>
      <c r="I480" s="126"/>
      <c r="J480" s="19"/>
    </row>
    <row r="481" spans="1:10" ht="43.5" customHeight="1">
      <c r="A481" s="319" t="s">
        <v>352</v>
      </c>
      <c r="B481" s="320"/>
      <c r="C481" s="321"/>
      <c r="D481" s="279">
        <v>60</v>
      </c>
      <c r="E481" s="309"/>
      <c r="F481" s="309"/>
      <c r="G481" s="309"/>
      <c r="H481" s="309"/>
      <c r="I481" s="310"/>
      <c r="J481" s="19"/>
    </row>
    <row r="482" spans="1:10" ht="43.5" customHeight="1">
      <c r="A482" s="292" t="s">
        <v>273</v>
      </c>
      <c r="B482" s="56">
        <v>158</v>
      </c>
      <c r="C482" s="56">
        <v>150</v>
      </c>
      <c r="D482" s="124">
        <v>150</v>
      </c>
      <c r="E482" s="133">
        <v>4.1</v>
      </c>
      <c r="F482" s="133">
        <v>3.3</v>
      </c>
      <c r="G482" s="133">
        <v>6.6</v>
      </c>
      <c r="H482" s="117">
        <f>E482*4+F482*9+G482*4</f>
        <v>72.5</v>
      </c>
      <c r="I482" s="37">
        <v>0.8</v>
      </c>
      <c r="J482" s="19"/>
    </row>
    <row r="483" spans="1:11" ht="24.75" customHeight="1">
      <c r="A483" s="341" t="s">
        <v>22</v>
      </c>
      <c r="B483" s="342"/>
      <c r="C483" s="342"/>
      <c r="D483" s="342"/>
      <c r="E483" s="59">
        <f>E387+E406+E471+E404</f>
        <v>36.76785714285714</v>
      </c>
      <c r="F483" s="59">
        <f>F387+F406+F471+F404</f>
        <v>34.94071428571429</v>
      </c>
      <c r="G483" s="59">
        <f>G387+G406+G471+G404</f>
        <v>146.82214285714286</v>
      </c>
      <c r="H483" s="141">
        <f>H387+H406+H471+H404</f>
        <v>1050.6707142857144</v>
      </c>
      <c r="I483" s="59">
        <f>I387+I406+I471+I404</f>
        <v>14.16</v>
      </c>
      <c r="J483" s="19"/>
      <c r="K483" s="165" t="s">
        <v>17</v>
      </c>
    </row>
    <row r="484" spans="1:12" ht="24.75" customHeight="1">
      <c r="A484" s="370" t="s">
        <v>16</v>
      </c>
      <c r="B484" s="370"/>
      <c r="C484" s="370"/>
      <c r="D484" s="370"/>
      <c r="E484" s="370"/>
      <c r="F484" s="370"/>
      <c r="G484" s="370"/>
      <c r="H484" s="370"/>
      <c r="I484" s="370"/>
      <c r="J484" s="19"/>
      <c r="K484" s="51" t="s">
        <v>37</v>
      </c>
      <c r="L484" s="167">
        <f>D661</f>
        <v>30</v>
      </c>
    </row>
    <row r="485" spans="1:12" ht="24.75" customHeight="1">
      <c r="A485" s="337" t="s">
        <v>1</v>
      </c>
      <c r="B485" s="337" t="s">
        <v>2</v>
      </c>
      <c r="C485" s="337" t="s">
        <v>3</v>
      </c>
      <c r="D485" s="337" t="s">
        <v>4</v>
      </c>
      <c r="E485" s="337"/>
      <c r="F485" s="337"/>
      <c r="G485" s="337"/>
      <c r="H485" s="337"/>
      <c r="I485" s="33" t="s">
        <v>230</v>
      </c>
      <c r="J485" s="19"/>
      <c r="K485" s="52" t="s">
        <v>38</v>
      </c>
      <c r="L485" s="167">
        <f>D659+D603+C597</f>
        <v>50</v>
      </c>
    </row>
    <row r="486" spans="1:12" ht="24.75" customHeight="1">
      <c r="A486" s="337"/>
      <c r="B486" s="337"/>
      <c r="C486" s="337"/>
      <c r="D486" s="14" t="s">
        <v>5</v>
      </c>
      <c r="E486" s="14" t="s">
        <v>6</v>
      </c>
      <c r="F486" s="14" t="s">
        <v>7</v>
      </c>
      <c r="G486" s="14" t="s">
        <v>8</v>
      </c>
      <c r="H486" s="98" t="s">
        <v>9</v>
      </c>
      <c r="I486" s="33" t="s">
        <v>86</v>
      </c>
      <c r="J486" s="19"/>
      <c r="K486" s="52" t="s">
        <v>101</v>
      </c>
      <c r="L486" s="167">
        <f>C668</f>
        <v>7</v>
      </c>
    </row>
    <row r="487" spans="1:12" ht="24.75" customHeight="1">
      <c r="A487" s="341" t="s">
        <v>10</v>
      </c>
      <c r="B487" s="341"/>
      <c r="C487" s="341"/>
      <c r="D487" s="58">
        <f>D488+25+D500</f>
        <v>355</v>
      </c>
      <c r="E487" s="59">
        <f>SUM(E488:E503)</f>
        <v>9.4</v>
      </c>
      <c r="F487" s="59">
        <f>SUM(F488:F503)</f>
        <v>11.7</v>
      </c>
      <c r="G487" s="59">
        <f>SUM(G488:G503)</f>
        <v>35.3</v>
      </c>
      <c r="H487" s="49">
        <f>SUM(H488:H503)</f>
        <v>284.1</v>
      </c>
      <c r="I487" s="261">
        <f>SUM(I488:I503)</f>
        <v>1.32</v>
      </c>
      <c r="J487" s="19"/>
      <c r="K487" s="53" t="s">
        <v>102</v>
      </c>
      <c r="L487" s="167">
        <f>C591+C642+C665</f>
        <v>52</v>
      </c>
    </row>
    <row r="488" spans="1:11" ht="24.75" customHeight="1">
      <c r="A488" s="331" t="s">
        <v>166</v>
      </c>
      <c r="B488" s="331"/>
      <c r="C488" s="331"/>
      <c r="D488" s="279">
        <v>150</v>
      </c>
      <c r="E488" s="36">
        <v>4.4</v>
      </c>
      <c r="F488" s="36">
        <v>5.4</v>
      </c>
      <c r="G488" s="36">
        <v>10.3</v>
      </c>
      <c r="H488" s="117">
        <f>E488*4+F488*9+G488*4</f>
        <v>107.4</v>
      </c>
      <c r="I488" s="37">
        <v>0.8</v>
      </c>
      <c r="J488" s="19"/>
      <c r="K488" s="53" t="s">
        <v>75</v>
      </c>
    </row>
    <row r="489" spans="1:12" ht="24.75" customHeight="1">
      <c r="A489" s="110" t="s">
        <v>353</v>
      </c>
      <c r="B489" s="132">
        <v>8</v>
      </c>
      <c r="C489" s="132">
        <v>8</v>
      </c>
      <c r="D489" s="279"/>
      <c r="E489" s="279"/>
      <c r="F489" s="279"/>
      <c r="G489" s="279"/>
      <c r="H489" s="279"/>
      <c r="I489" s="277"/>
      <c r="J489" s="19"/>
      <c r="K489" s="52" t="s">
        <v>25</v>
      </c>
      <c r="L489" s="165">
        <f>C624</f>
        <v>36</v>
      </c>
    </row>
    <row r="490" spans="1:12" ht="24.75" customHeight="1">
      <c r="A490" s="115" t="s">
        <v>98</v>
      </c>
      <c r="B490" s="132">
        <v>12</v>
      </c>
      <c r="C490" s="132">
        <v>12</v>
      </c>
      <c r="D490" s="279"/>
      <c r="E490" s="279"/>
      <c r="F490" s="279"/>
      <c r="G490" s="279"/>
      <c r="H490" s="279"/>
      <c r="I490" s="279"/>
      <c r="J490" s="19"/>
      <c r="K490" s="52" t="s">
        <v>27</v>
      </c>
      <c r="L490" s="167">
        <f>C609+C611+C628+C630+C631+C632+C643+C645+C635</f>
        <v>132.1</v>
      </c>
    </row>
    <row r="491" spans="1:12" ht="24.75" customHeight="1">
      <c r="A491" s="115" t="s">
        <v>84</v>
      </c>
      <c r="B491" s="132">
        <v>75</v>
      </c>
      <c r="C491" s="132">
        <v>75</v>
      </c>
      <c r="D491" s="279"/>
      <c r="E491" s="279"/>
      <c r="F491" s="279"/>
      <c r="G491" s="279"/>
      <c r="H491" s="279"/>
      <c r="I491" s="277"/>
      <c r="J491" s="19"/>
      <c r="K491" s="52" t="s">
        <v>24</v>
      </c>
      <c r="L491" s="167">
        <f>+C647</f>
        <v>14</v>
      </c>
    </row>
    <row r="492" spans="1:11" ht="24.75" customHeight="1">
      <c r="A492" s="216" t="s">
        <v>79</v>
      </c>
      <c r="B492" s="132">
        <v>83</v>
      </c>
      <c r="C492" s="132">
        <v>83</v>
      </c>
      <c r="D492" s="279"/>
      <c r="E492" s="279"/>
      <c r="F492" s="279"/>
      <c r="G492" s="279"/>
      <c r="H492" s="279"/>
      <c r="I492" s="277"/>
      <c r="J492" s="19"/>
      <c r="K492" s="52" t="s">
        <v>28</v>
      </c>
    </row>
    <row r="493" spans="1:12" ht="24.75" customHeight="1">
      <c r="A493" s="136" t="s">
        <v>40</v>
      </c>
      <c r="B493" s="132">
        <v>1.7</v>
      </c>
      <c r="C493" s="132">
        <v>1.7</v>
      </c>
      <c r="D493" s="279"/>
      <c r="E493" s="279"/>
      <c r="F493" s="279"/>
      <c r="G493" s="279"/>
      <c r="H493" s="279"/>
      <c r="I493" s="277"/>
      <c r="J493" s="19"/>
      <c r="K493" s="52" t="s">
        <v>80</v>
      </c>
      <c r="L493" s="165">
        <f>C606</f>
        <v>100</v>
      </c>
    </row>
    <row r="494" spans="1:11" ht="24.75" customHeight="1">
      <c r="A494" s="136" t="s">
        <v>85</v>
      </c>
      <c r="B494" s="132">
        <v>0.7</v>
      </c>
      <c r="C494" s="132">
        <v>0.7</v>
      </c>
      <c r="D494" s="279"/>
      <c r="E494" s="279"/>
      <c r="F494" s="279"/>
      <c r="G494" s="279"/>
      <c r="H494" s="279"/>
      <c r="I494" s="277"/>
      <c r="J494" s="19"/>
      <c r="K494" s="54" t="s">
        <v>81</v>
      </c>
    </row>
    <row r="495" spans="1:12" ht="24.75" customHeight="1">
      <c r="A495" s="115" t="s">
        <v>41</v>
      </c>
      <c r="B495" s="132">
        <v>1.7</v>
      </c>
      <c r="C495" s="132">
        <v>1.7</v>
      </c>
      <c r="D495" s="279"/>
      <c r="E495" s="279"/>
      <c r="F495" s="279"/>
      <c r="G495" s="279"/>
      <c r="H495" s="279"/>
      <c r="I495" s="277"/>
      <c r="J495" s="19"/>
      <c r="K495" s="52" t="s">
        <v>23</v>
      </c>
      <c r="L495" s="167">
        <f>B602+C649+C594+C667</f>
        <v>30</v>
      </c>
    </row>
    <row r="496" spans="1:12" ht="24.75" customHeight="1">
      <c r="A496" s="368" t="s">
        <v>354</v>
      </c>
      <c r="B496" s="368"/>
      <c r="C496" s="368"/>
      <c r="D496" s="150" t="s">
        <v>235</v>
      </c>
      <c r="E496" s="123">
        <v>2</v>
      </c>
      <c r="F496" s="123">
        <v>4</v>
      </c>
      <c r="G496" s="123">
        <v>7.5</v>
      </c>
      <c r="H496" s="34">
        <f>E496*4+F496*9+G496*4</f>
        <v>74</v>
      </c>
      <c r="I496" s="37">
        <v>0</v>
      </c>
      <c r="J496" s="20"/>
      <c r="K496" s="52" t="s">
        <v>29</v>
      </c>
      <c r="L496" s="165">
        <f>C598</f>
        <v>15</v>
      </c>
    </row>
    <row r="497" spans="1:11" ht="24.75" customHeight="1">
      <c r="A497" s="115" t="s">
        <v>44</v>
      </c>
      <c r="B497" s="56">
        <v>20</v>
      </c>
      <c r="C497" s="56">
        <v>20</v>
      </c>
      <c r="D497" s="56"/>
      <c r="E497" s="151"/>
      <c r="F497" s="151"/>
      <c r="G497" s="151"/>
      <c r="H497" s="277"/>
      <c r="I497" s="122"/>
      <c r="J497" s="20"/>
      <c r="K497" s="52" t="s">
        <v>150</v>
      </c>
    </row>
    <row r="498" spans="1:11" ht="43.5" customHeight="1">
      <c r="A498" s="263" t="s">
        <v>361</v>
      </c>
      <c r="B498" s="96">
        <v>4.5</v>
      </c>
      <c r="C498" s="96">
        <v>4</v>
      </c>
      <c r="D498" s="56"/>
      <c r="E498" s="151"/>
      <c r="F498" s="151"/>
      <c r="G498" s="151"/>
      <c r="H498" s="277"/>
      <c r="I498" s="122"/>
      <c r="J498" s="20"/>
      <c r="K498" s="51" t="s">
        <v>151</v>
      </c>
    </row>
    <row r="499" spans="1:12" ht="24.75" customHeight="1">
      <c r="A499" s="196" t="s">
        <v>240</v>
      </c>
      <c r="B499" s="96">
        <v>4.5</v>
      </c>
      <c r="C499" s="96">
        <v>4</v>
      </c>
      <c r="D499" s="56"/>
      <c r="E499" s="151"/>
      <c r="F499" s="151"/>
      <c r="G499" s="151"/>
      <c r="H499" s="277"/>
      <c r="I499" s="122"/>
      <c r="J499" s="20"/>
      <c r="K499" s="52" t="s">
        <v>30</v>
      </c>
      <c r="L499" s="165">
        <f>B600</f>
        <v>0.45</v>
      </c>
    </row>
    <row r="500" spans="1:12" ht="24.75" customHeight="1">
      <c r="A500" s="334" t="s">
        <v>118</v>
      </c>
      <c r="B500" s="335"/>
      <c r="C500" s="336"/>
      <c r="D500" s="279">
        <v>180</v>
      </c>
      <c r="E500" s="36">
        <v>3</v>
      </c>
      <c r="F500" s="36">
        <v>2.3</v>
      </c>
      <c r="G500" s="36">
        <v>17.5</v>
      </c>
      <c r="H500" s="34">
        <f>G500*4+F500*9+E500*4</f>
        <v>102.7</v>
      </c>
      <c r="I500" s="37">
        <v>0.52</v>
      </c>
      <c r="J500" s="20"/>
      <c r="K500" s="52" t="s">
        <v>103</v>
      </c>
      <c r="L500" s="167">
        <f>C637</f>
        <v>47</v>
      </c>
    </row>
    <row r="501" spans="1:12" ht="24.75" customHeight="1">
      <c r="A501" s="78" t="s">
        <v>88</v>
      </c>
      <c r="B501" s="56">
        <v>2.5</v>
      </c>
      <c r="C501" s="56">
        <v>2.5</v>
      </c>
      <c r="D501" s="56"/>
      <c r="E501" s="121"/>
      <c r="F501" s="121"/>
      <c r="G501" s="121"/>
      <c r="H501" s="57"/>
      <c r="I501" s="122"/>
      <c r="J501" s="20"/>
      <c r="K501" s="51" t="s">
        <v>82</v>
      </c>
      <c r="L501" s="167"/>
    </row>
    <row r="502" spans="1:11" ht="24.75" customHeight="1">
      <c r="A502" s="78" t="s">
        <v>40</v>
      </c>
      <c r="B502" s="96">
        <v>12</v>
      </c>
      <c r="C502" s="96">
        <v>12</v>
      </c>
      <c r="D502" s="56"/>
      <c r="E502" s="121"/>
      <c r="F502" s="121"/>
      <c r="G502" s="121"/>
      <c r="H502" s="57"/>
      <c r="I502" s="122"/>
      <c r="J502" s="20"/>
      <c r="K502" s="51" t="s">
        <v>83</v>
      </c>
    </row>
    <row r="503" spans="1:11" ht="24.75" customHeight="1">
      <c r="A503" s="78" t="s">
        <v>84</v>
      </c>
      <c r="B503" s="96">
        <v>100</v>
      </c>
      <c r="C503" s="96">
        <v>100</v>
      </c>
      <c r="D503" s="56"/>
      <c r="E503" s="121"/>
      <c r="F503" s="121"/>
      <c r="G503" s="121"/>
      <c r="H503" s="57"/>
      <c r="I503" s="122"/>
      <c r="J503" s="20"/>
      <c r="K503" s="52" t="s">
        <v>31</v>
      </c>
    </row>
    <row r="504" spans="1:12" ht="24.75" customHeight="1">
      <c r="A504" s="357" t="s">
        <v>108</v>
      </c>
      <c r="B504" s="357"/>
      <c r="C504" s="357"/>
      <c r="D504" s="145"/>
      <c r="E504" s="59">
        <f>E505</f>
        <v>0.9</v>
      </c>
      <c r="F504" s="59">
        <f>F505</f>
        <v>0.3</v>
      </c>
      <c r="G504" s="59">
        <f>G505</f>
        <v>15.3</v>
      </c>
      <c r="H504" s="141">
        <f>H505</f>
        <v>67.5</v>
      </c>
      <c r="I504" s="59">
        <f>I505</f>
        <v>6</v>
      </c>
      <c r="J504" s="20"/>
      <c r="K504" s="54" t="s">
        <v>32</v>
      </c>
      <c r="L504" s="167">
        <f>B601+C592+C673+C672</f>
        <v>341</v>
      </c>
    </row>
    <row r="505" spans="1:12" ht="43.5" customHeight="1">
      <c r="A505" s="346" t="s">
        <v>357</v>
      </c>
      <c r="B505" s="346"/>
      <c r="C505" s="346"/>
      <c r="D505" s="68">
        <v>120</v>
      </c>
      <c r="E505" s="123">
        <v>0.9</v>
      </c>
      <c r="F505" s="123">
        <v>0.3</v>
      </c>
      <c r="G505" s="123">
        <v>15.3</v>
      </c>
      <c r="H505" s="117">
        <f>E505*4+F505*9+G505*4</f>
        <v>67.5</v>
      </c>
      <c r="I505" s="36">
        <v>6</v>
      </c>
      <c r="J505" s="20"/>
      <c r="K505" s="51" t="s">
        <v>33</v>
      </c>
      <c r="L505" s="167">
        <f>C664</f>
        <v>58.46153846153846</v>
      </c>
    </row>
    <row r="506" spans="1:12" ht="24.75" customHeight="1">
      <c r="A506" s="341" t="s">
        <v>11</v>
      </c>
      <c r="B506" s="341"/>
      <c r="C506" s="341"/>
      <c r="D506" s="155">
        <f>185+45+D525+D550+D559</f>
        <v>550</v>
      </c>
      <c r="E506" s="59">
        <f>E507+E512+E525+E550+E559+E562+E564</f>
        <v>21.99324675324675</v>
      </c>
      <c r="F506" s="59">
        <f>F507+F512+F525+F550+F559+F562+F564</f>
        <v>19.63331168831169</v>
      </c>
      <c r="G506" s="59">
        <f>G507+G512+G525+G550+G559+G562+G564</f>
        <v>51.78129870129871</v>
      </c>
      <c r="H506" s="49">
        <f>H507+H512+H525+H550+H559+H562+H564</f>
        <v>471.8801298701299</v>
      </c>
      <c r="I506" s="261">
        <f>I507+I512+I525+I550+I559+I562+I564</f>
        <v>19.978666666666665</v>
      </c>
      <c r="J506" s="20"/>
      <c r="K506" s="51" t="s">
        <v>34</v>
      </c>
      <c r="L506" s="167">
        <f>C634</f>
        <v>5</v>
      </c>
    </row>
    <row r="507" spans="1:12" ht="24.75" customHeight="1">
      <c r="A507" s="325" t="s">
        <v>122</v>
      </c>
      <c r="B507" s="351"/>
      <c r="C507" s="351"/>
      <c r="D507" s="8" t="s">
        <v>190</v>
      </c>
      <c r="E507" s="2">
        <v>4.2</v>
      </c>
      <c r="F507" s="2">
        <v>4.3</v>
      </c>
      <c r="G507" s="2">
        <v>0.6</v>
      </c>
      <c r="H507" s="34">
        <f>E507*4+F507*9+G507*4</f>
        <v>57.9</v>
      </c>
      <c r="I507" s="9">
        <v>1</v>
      </c>
      <c r="J507" s="20"/>
      <c r="K507" s="52" t="s">
        <v>104</v>
      </c>
      <c r="L507" s="167"/>
    </row>
    <row r="508" spans="1:12" ht="24.75" customHeight="1">
      <c r="A508" s="152" t="s">
        <v>78</v>
      </c>
      <c r="B508" s="174">
        <f>C508*2.08</f>
        <v>83.2</v>
      </c>
      <c r="C508" s="96">
        <v>40</v>
      </c>
      <c r="D508" s="96"/>
      <c r="E508" s="96"/>
      <c r="F508" s="101"/>
      <c r="G508" s="101"/>
      <c r="H508" s="56"/>
      <c r="I508" s="9"/>
      <c r="J508" s="20"/>
      <c r="K508" s="51" t="s">
        <v>35</v>
      </c>
      <c r="L508" s="167">
        <f>C633+C595+C670+C669</f>
        <v>14</v>
      </c>
    </row>
    <row r="509" spans="1:12" ht="24.75" customHeight="1">
      <c r="A509" s="78" t="s">
        <v>54</v>
      </c>
      <c r="B509" s="93">
        <f>C509*1.19</f>
        <v>3.57</v>
      </c>
      <c r="C509" s="96">
        <v>3</v>
      </c>
      <c r="D509" s="96"/>
      <c r="E509" s="101"/>
      <c r="F509" s="101"/>
      <c r="G509" s="101"/>
      <c r="H509" s="101"/>
      <c r="I509" s="101"/>
      <c r="J509" s="20"/>
      <c r="K509" s="51" t="s">
        <v>26</v>
      </c>
      <c r="L509" s="167">
        <f>C614+C640</f>
        <v>7</v>
      </c>
    </row>
    <row r="510" spans="1:12" ht="24.75" customHeight="1">
      <c r="A510" s="110" t="s">
        <v>112</v>
      </c>
      <c r="B510" s="121">
        <f>C510*1.25</f>
        <v>3.75</v>
      </c>
      <c r="C510" s="96">
        <v>3</v>
      </c>
      <c r="D510" s="96"/>
      <c r="E510" s="101"/>
      <c r="F510" s="101"/>
      <c r="G510" s="101"/>
      <c r="H510" s="56"/>
      <c r="I510" s="9"/>
      <c r="J510" s="20"/>
      <c r="K510" s="52" t="s">
        <v>36</v>
      </c>
      <c r="L510" s="167">
        <f>C666</f>
        <v>5</v>
      </c>
    </row>
    <row r="511" spans="1:11" ht="24.75" customHeight="1">
      <c r="A511" s="78" t="s">
        <v>46</v>
      </c>
      <c r="B511" s="96">
        <v>2</v>
      </c>
      <c r="C511" s="96">
        <v>2</v>
      </c>
      <c r="D511" s="96"/>
      <c r="E511" s="101"/>
      <c r="F511" s="101"/>
      <c r="G511" s="101"/>
      <c r="H511" s="56"/>
      <c r="I511" s="9"/>
      <c r="J511" s="20"/>
      <c r="K511" s="52" t="s">
        <v>140</v>
      </c>
    </row>
    <row r="512" spans="1:12" ht="43.5" customHeight="1">
      <c r="A512" s="319" t="s">
        <v>207</v>
      </c>
      <c r="B512" s="320"/>
      <c r="C512" s="321"/>
      <c r="D512" s="279" t="s">
        <v>305</v>
      </c>
      <c r="E512" s="123">
        <v>1.44</v>
      </c>
      <c r="F512" s="123">
        <v>1.92</v>
      </c>
      <c r="G512" s="123">
        <v>8.48</v>
      </c>
      <c r="H512" s="34">
        <f>E512*4+F512*9+G512*4</f>
        <v>56.96</v>
      </c>
      <c r="I512" s="37">
        <v>2.552</v>
      </c>
      <c r="J512" s="20"/>
      <c r="K512" s="52" t="s">
        <v>141</v>
      </c>
      <c r="L512" s="167"/>
    </row>
    <row r="513" spans="1:10" ht="24.75" customHeight="1">
      <c r="A513" s="115" t="s">
        <v>60</v>
      </c>
      <c r="B513" s="57">
        <f>C513*1.25</f>
        <v>17.5</v>
      </c>
      <c r="C513" s="56">
        <v>14</v>
      </c>
      <c r="D513" s="279"/>
      <c r="E513" s="1"/>
      <c r="F513" s="2"/>
      <c r="G513" s="2"/>
      <c r="H513" s="3"/>
      <c r="I513" s="89"/>
      <c r="J513" s="20"/>
    </row>
    <row r="514" spans="1:10" ht="24.75" customHeight="1">
      <c r="A514" s="78" t="s">
        <v>49</v>
      </c>
      <c r="B514" s="93">
        <f>C514*1.33</f>
        <v>71.82000000000001</v>
      </c>
      <c r="C514" s="4">
        <v>54</v>
      </c>
      <c r="D514" s="279"/>
      <c r="E514" s="1"/>
      <c r="F514" s="1"/>
      <c r="G514" s="1"/>
      <c r="H514" s="1"/>
      <c r="I514" s="1"/>
      <c r="J514" s="20"/>
    </row>
    <row r="515" spans="1:10" ht="24.75" customHeight="1">
      <c r="A515" s="78" t="s">
        <v>50</v>
      </c>
      <c r="B515" s="93">
        <f>C515*1.43</f>
        <v>77.22</v>
      </c>
      <c r="C515" s="4">
        <v>54</v>
      </c>
      <c r="D515" s="279"/>
      <c r="E515" s="1"/>
      <c r="F515" s="96"/>
      <c r="G515" s="96"/>
      <c r="H515" s="96"/>
      <c r="I515" s="89"/>
      <c r="J515" s="20"/>
    </row>
    <row r="516" spans="1:10" ht="24.75" customHeight="1">
      <c r="A516" s="78" t="s">
        <v>51</v>
      </c>
      <c r="B516" s="93">
        <f>C516*1.54</f>
        <v>83.16</v>
      </c>
      <c r="C516" s="4">
        <v>54</v>
      </c>
      <c r="D516" s="279"/>
      <c r="E516" s="1"/>
      <c r="F516" s="96"/>
      <c r="G516" s="96"/>
      <c r="H516" s="96"/>
      <c r="I516" s="89"/>
      <c r="J516" s="20"/>
    </row>
    <row r="517" spans="1:10" ht="24.75" customHeight="1">
      <c r="A517" s="78" t="s">
        <v>52</v>
      </c>
      <c r="B517" s="93">
        <f>C517*1.67</f>
        <v>90.17999999999999</v>
      </c>
      <c r="C517" s="4">
        <v>54</v>
      </c>
      <c r="D517" s="279"/>
      <c r="E517" s="1"/>
      <c r="F517" s="96"/>
      <c r="G517" s="96"/>
      <c r="H517" s="96"/>
      <c r="I517" s="89"/>
      <c r="J517" s="20"/>
    </row>
    <row r="518" spans="1:10" ht="24.75" customHeight="1">
      <c r="A518" s="78" t="s">
        <v>53</v>
      </c>
      <c r="B518" s="121">
        <f>C518*1.25</f>
        <v>8.75</v>
      </c>
      <c r="C518" s="56">
        <v>7</v>
      </c>
      <c r="D518" s="279"/>
      <c r="E518" s="1"/>
      <c r="F518" s="96"/>
      <c r="G518" s="96"/>
      <c r="H518" s="96"/>
      <c r="I518" s="89"/>
      <c r="J518" s="20"/>
    </row>
    <row r="519" spans="1:10" ht="24.75" customHeight="1">
      <c r="A519" s="78" t="s">
        <v>45</v>
      </c>
      <c r="B519" s="101">
        <f>C519*1.33</f>
        <v>9.31</v>
      </c>
      <c r="C519" s="96">
        <v>7</v>
      </c>
      <c r="D519" s="279"/>
      <c r="E519" s="1"/>
      <c r="F519" s="96"/>
      <c r="G519" s="96"/>
      <c r="H519" s="96"/>
      <c r="I519" s="89"/>
      <c r="J519" s="20"/>
    </row>
    <row r="520" spans="1:10" ht="24.75" customHeight="1">
      <c r="A520" s="78" t="s">
        <v>54</v>
      </c>
      <c r="B520" s="93">
        <f>C520*1.19</f>
        <v>8.33</v>
      </c>
      <c r="C520" s="96">
        <v>7</v>
      </c>
      <c r="D520" s="279"/>
      <c r="E520" s="1"/>
      <c r="F520" s="96"/>
      <c r="G520" s="96"/>
      <c r="H520" s="96"/>
      <c r="I520" s="89"/>
      <c r="J520" s="20"/>
    </row>
    <row r="521" spans="1:10" ht="24.75" customHeight="1">
      <c r="A521" s="115" t="s">
        <v>306</v>
      </c>
      <c r="B521" s="57">
        <f>C521*1.82</f>
        <v>20.02</v>
      </c>
      <c r="C521" s="57">
        <v>11</v>
      </c>
      <c r="D521" s="279"/>
      <c r="E521" s="1"/>
      <c r="F521" s="96"/>
      <c r="G521" s="96"/>
      <c r="H521" s="96"/>
      <c r="I521" s="89"/>
      <c r="J521" s="20"/>
    </row>
    <row r="522" spans="1:10" ht="24.75" customHeight="1">
      <c r="A522" s="115" t="s">
        <v>109</v>
      </c>
      <c r="B522" s="56">
        <v>3</v>
      </c>
      <c r="C522" s="56">
        <v>3</v>
      </c>
      <c r="D522" s="279"/>
      <c r="E522" s="96"/>
      <c r="F522" s="96"/>
      <c r="G522" s="96"/>
      <c r="H522" s="96"/>
      <c r="I522" s="89"/>
      <c r="J522" s="20"/>
    </row>
    <row r="523" spans="1:10" ht="24.75" customHeight="1">
      <c r="A523" s="115" t="s">
        <v>55</v>
      </c>
      <c r="B523" s="56">
        <v>5</v>
      </c>
      <c r="C523" s="56">
        <v>5</v>
      </c>
      <c r="D523" s="279"/>
      <c r="E523" s="96"/>
      <c r="F523" s="96"/>
      <c r="G523" s="96"/>
      <c r="H523" s="96"/>
      <c r="I523" s="89"/>
      <c r="J523" s="20"/>
    </row>
    <row r="524" spans="1:10" ht="43.5" customHeight="1">
      <c r="A524" s="216" t="s">
        <v>242</v>
      </c>
      <c r="B524" s="101">
        <v>0.1</v>
      </c>
      <c r="C524" s="101">
        <v>0.1</v>
      </c>
      <c r="D524" s="56"/>
      <c r="E524" s="119"/>
      <c r="F524" s="119"/>
      <c r="G524" s="119"/>
      <c r="H524" s="57"/>
      <c r="I524" s="119"/>
      <c r="J524" s="20"/>
    </row>
    <row r="525" spans="1:10" ht="24.75" customHeight="1">
      <c r="A525" s="325" t="s">
        <v>229</v>
      </c>
      <c r="B525" s="325"/>
      <c r="C525" s="325"/>
      <c r="D525" s="1">
        <v>70</v>
      </c>
      <c r="E525" s="2">
        <v>10.2</v>
      </c>
      <c r="F525" s="2">
        <v>9.3</v>
      </c>
      <c r="G525" s="2">
        <v>2.3</v>
      </c>
      <c r="H525" s="34">
        <f>E525*4+F525*9+G525*4</f>
        <v>133.7</v>
      </c>
      <c r="I525" s="1">
        <v>0.16</v>
      </c>
      <c r="J525" s="20"/>
    </row>
    <row r="526" spans="1:10" ht="24.75" customHeight="1">
      <c r="A526" s="85" t="s">
        <v>47</v>
      </c>
      <c r="B526" s="69">
        <f>C526*1.35</f>
        <v>63.45</v>
      </c>
      <c r="C526" s="88">
        <v>47</v>
      </c>
      <c r="D526" s="11"/>
      <c r="E526" s="11"/>
      <c r="F526" s="11"/>
      <c r="G526" s="11"/>
      <c r="H526" s="279"/>
      <c r="I526" s="50"/>
      <c r="J526" s="20"/>
    </row>
    <row r="527" spans="1:10" ht="24.75" customHeight="1">
      <c r="A527" s="85" t="s">
        <v>48</v>
      </c>
      <c r="B527" s="69">
        <f>C527*1.18</f>
        <v>55.459999999999994</v>
      </c>
      <c r="C527" s="88">
        <v>47</v>
      </c>
      <c r="D527" s="11"/>
      <c r="E527" s="11"/>
      <c r="F527" s="56"/>
      <c r="G527" s="56"/>
      <c r="H527" s="56"/>
      <c r="I527" s="277"/>
      <c r="J527" s="20"/>
    </row>
    <row r="528" spans="1:10" ht="24.75" customHeight="1">
      <c r="A528" s="152" t="s">
        <v>100</v>
      </c>
      <c r="B528" s="288">
        <v>47</v>
      </c>
      <c r="C528" s="88">
        <v>47</v>
      </c>
      <c r="D528" s="11"/>
      <c r="E528" s="11"/>
      <c r="F528" s="56"/>
      <c r="G528" s="56"/>
      <c r="H528" s="56"/>
      <c r="I528" s="277"/>
      <c r="J528" s="20"/>
    </row>
    <row r="529" spans="1:10" ht="24.75" customHeight="1">
      <c r="A529" s="196" t="s">
        <v>277</v>
      </c>
      <c r="B529" s="93"/>
      <c r="C529" s="48">
        <v>30</v>
      </c>
      <c r="D529" s="1"/>
      <c r="E529" s="1"/>
      <c r="F529" s="96"/>
      <c r="G529" s="96"/>
      <c r="H529" s="56"/>
      <c r="I529" s="100"/>
      <c r="J529" s="20"/>
    </row>
    <row r="530" spans="1:10" ht="24.75" customHeight="1">
      <c r="A530" s="110" t="s">
        <v>46</v>
      </c>
      <c r="B530" s="298">
        <v>4</v>
      </c>
      <c r="C530" s="298">
        <v>4</v>
      </c>
      <c r="D530" s="1"/>
      <c r="E530" s="1"/>
      <c r="F530" s="96"/>
      <c r="G530" s="96"/>
      <c r="H530" s="56"/>
      <c r="I530" s="100"/>
      <c r="J530" s="19"/>
    </row>
    <row r="531" spans="1:10" ht="24.75" customHeight="1">
      <c r="A531" s="136" t="s">
        <v>54</v>
      </c>
      <c r="B531" s="230">
        <f>C531*1.19</f>
        <v>11.899999999999999</v>
      </c>
      <c r="C531" s="128">
        <v>10</v>
      </c>
      <c r="D531" s="96"/>
      <c r="E531" s="96"/>
      <c r="F531" s="96"/>
      <c r="G531" s="96"/>
      <c r="H531" s="56"/>
      <c r="I531" s="100"/>
      <c r="J531" s="184"/>
    </row>
    <row r="532" spans="1:10" ht="57.75" customHeight="1">
      <c r="A532" s="179" t="s">
        <v>189</v>
      </c>
      <c r="B532" s="183">
        <v>5</v>
      </c>
      <c r="C532" s="183">
        <v>5</v>
      </c>
      <c r="D532" s="183"/>
      <c r="E532" s="183"/>
      <c r="F532" s="183"/>
      <c r="G532" s="183"/>
      <c r="H532" s="183"/>
      <c r="I532" s="301"/>
      <c r="J532" s="184"/>
    </row>
    <row r="533" spans="1:10" ht="60" customHeight="1">
      <c r="A533" s="179" t="s">
        <v>321</v>
      </c>
      <c r="B533" s="257">
        <f>B532*0.25</f>
        <v>1.25</v>
      </c>
      <c r="C533" s="257">
        <f>C532*0.25</f>
        <v>1.25</v>
      </c>
      <c r="D533" s="56"/>
      <c r="E533" s="56"/>
      <c r="F533" s="183"/>
      <c r="G533" s="183"/>
      <c r="H533" s="183"/>
      <c r="I533" s="259"/>
      <c r="J533" s="184"/>
    </row>
    <row r="534" spans="1:10" ht="24.75" customHeight="1">
      <c r="A534" s="136" t="s">
        <v>59</v>
      </c>
      <c r="B534" s="132">
        <v>2</v>
      </c>
      <c r="C534" s="132">
        <v>2</v>
      </c>
      <c r="D534" s="1"/>
      <c r="E534" s="1"/>
      <c r="F534" s="1"/>
      <c r="G534" s="1"/>
      <c r="H534" s="279"/>
      <c r="I534" s="100"/>
      <c r="J534" s="184"/>
    </row>
    <row r="535" spans="1:10" ht="24.75" customHeight="1">
      <c r="A535" s="330" t="s">
        <v>136</v>
      </c>
      <c r="B535" s="330"/>
      <c r="C535" s="330"/>
      <c r="D535" s="330"/>
      <c r="E535" s="330"/>
      <c r="F535" s="330"/>
      <c r="G535" s="330"/>
      <c r="H535" s="330"/>
      <c r="I535" s="330"/>
      <c r="J535" s="184"/>
    </row>
    <row r="536" spans="1:10" ht="24.75" customHeight="1">
      <c r="A536" s="325" t="s">
        <v>267</v>
      </c>
      <c r="B536" s="325"/>
      <c r="C536" s="325"/>
      <c r="D536" s="1">
        <v>70</v>
      </c>
      <c r="E536" s="2">
        <v>9.5</v>
      </c>
      <c r="F536" s="2">
        <v>9.5</v>
      </c>
      <c r="G536" s="2">
        <v>3.1</v>
      </c>
      <c r="H536" s="34">
        <f>E536*4+F536*9+G536*4</f>
        <v>135.9</v>
      </c>
      <c r="I536" s="1">
        <v>3.3</v>
      </c>
      <c r="J536" s="184"/>
    </row>
    <row r="537" spans="1:10" ht="24.75" customHeight="1">
      <c r="A537" s="85" t="s">
        <v>266</v>
      </c>
      <c r="B537" s="81">
        <f>C537*1.21</f>
        <v>68.97</v>
      </c>
      <c r="C537" s="88">
        <v>57</v>
      </c>
      <c r="D537" s="11"/>
      <c r="E537" s="11"/>
      <c r="F537" s="11"/>
      <c r="G537" s="11"/>
      <c r="H537" s="279"/>
      <c r="I537" s="50"/>
      <c r="J537" s="184"/>
    </row>
    <row r="538" spans="1:10" ht="24.75" customHeight="1">
      <c r="A538" s="44" t="s">
        <v>59</v>
      </c>
      <c r="B538" s="4">
        <v>3</v>
      </c>
      <c r="C538" s="4">
        <v>3</v>
      </c>
      <c r="D538" s="11"/>
      <c r="E538" s="36"/>
      <c r="F538" s="36"/>
      <c r="G538" s="36"/>
      <c r="H538" s="34"/>
      <c r="I538" s="37"/>
      <c r="J538" s="184"/>
    </row>
    <row r="539" spans="1:10" ht="24.75" customHeight="1">
      <c r="A539" s="38" t="s">
        <v>268</v>
      </c>
      <c r="B539" s="1"/>
      <c r="C539" s="1">
        <v>59</v>
      </c>
      <c r="D539" s="11"/>
      <c r="E539" s="1"/>
      <c r="F539" s="1"/>
      <c r="G539" s="1"/>
      <c r="H539" s="279"/>
      <c r="I539" s="100"/>
      <c r="J539" s="184"/>
    </row>
    <row r="540" spans="1:10" ht="24.75" customHeight="1">
      <c r="A540" s="78" t="s">
        <v>46</v>
      </c>
      <c r="B540" s="96">
        <v>4</v>
      </c>
      <c r="C540" s="96">
        <v>4</v>
      </c>
      <c r="D540" s="11"/>
      <c r="E540" s="1"/>
      <c r="F540" s="96"/>
      <c r="G540" s="96"/>
      <c r="H540" s="56"/>
      <c r="I540" s="100"/>
      <c r="J540" s="184"/>
    </row>
    <row r="541" spans="1:10" ht="24.75" customHeight="1">
      <c r="A541" s="262" t="s">
        <v>269</v>
      </c>
      <c r="B541" s="95"/>
      <c r="C541" s="3">
        <v>40</v>
      </c>
      <c r="D541" s="11"/>
      <c r="E541" s="1"/>
      <c r="F541" s="96"/>
      <c r="G541" s="96"/>
      <c r="H541" s="56"/>
      <c r="I541" s="100"/>
      <c r="J541" s="184"/>
    </row>
    <row r="542" spans="1:10" ht="43.5" customHeight="1">
      <c r="A542" s="253" t="s">
        <v>270</v>
      </c>
      <c r="B542" s="95"/>
      <c r="C542" s="3">
        <v>30</v>
      </c>
      <c r="D542" s="1"/>
      <c r="E542" s="1"/>
      <c r="F542" s="96"/>
      <c r="G542" s="96"/>
      <c r="H542" s="56"/>
      <c r="I542" s="100"/>
      <c r="J542" s="184"/>
    </row>
    <row r="543" spans="1:10" ht="24.75" customHeight="1">
      <c r="A543" s="78" t="s">
        <v>55</v>
      </c>
      <c r="B543" s="93">
        <v>5</v>
      </c>
      <c r="C543" s="96">
        <v>5</v>
      </c>
      <c r="D543" s="1"/>
      <c r="E543" s="1"/>
      <c r="F543" s="96"/>
      <c r="G543" s="96"/>
      <c r="H543" s="56"/>
      <c r="I543" s="100"/>
      <c r="J543" s="184"/>
    </row>
    <row r="544" spans="1:10" ht="24.75" customHeight="1">
      <c r="A544" s="196" t="s">
        <v>109</v>
      </c>
      <c r="B544" s="101">
        <v>1.5</v>
      </c>
      <c r="C544" s="96">
        <v>1.5</v>
      </c>
      <c r="D544" s="1"/>
      <c r="E544" s="1"/>
      <c r="F544" s="96"/>
      <c r="G544" s="96"/>
      <c r="H544" s="56"/>
      <c r="I544" s="100"/>
      <c r="J544" s="184"/>
    </row>
    <row r="545" spans="1:10" ht="24.75" customHeight="1">
      <c r="A545" s="196" t="s">
        <v>59</v>
      </c>
      <c r="B545" s="101">
        <v>1.5</v>
      </c>
      <c r="C545" s="96">
        <v>1.5</v>
      </c>
      <c r="D545" s="1"/>
      <c r="E545" s="1"/>
      <c r="F545" s="96"/>
      <c r="G545" s="96"/>
      <c r="H545" s="56"/>
      <c r="I545" s="100"/>
      <c r="J545" s="70"/>
    </row>
    <row r="546" spans="1:10" ht="24.75" customHeight="1">
      <c r="A546" s="78" t="s">
        <v>54</v>
      </c>
      <c r="B546" s="101">
        <f>C546*1.19</f>
        <v>9.52</v>
      </c>
      <c r="C546" s="96">
        <v>8</v>
      </c>
      <c r="D546" s="1"/>
      <c r="E546" s="96"/>
      <c r="F546" s="96"/>
      <c r="G546" s="96"/>
      <c r="H546" s="56"/>
      <c r="I546" s="100"/>
      <c r="J546" s="29"/>
    </row>
    <row r="547" spans="1:10" ht="56.25" customHeight="1">
      <c r="A547" s="179" t="s">
        <v>189</v>
      </c>
      <c r="B547" s="183">
        <v>3</v>
      </c>
      <c r="C547" s="183">
        <v>3</v>
      </c>
      <c r="D547" s="279"/>
      <c r="E547" s="183"/>
      <c r="F547" s="183"/>
      <c r="G547" s="183"/>
      <c r="H547" s="183"/>
      <c r="I547" s="301"/>
      <c r="J547" s="29"/>
    </row>
    <row r="548" spans="1:10" ht="64.5" customHeight="1">
      <c r="A548" s="179" t="s">
        <v>321</v>
      </c>
      <c r="B548" s="257">
        <f>B547*0.25</f>
        <v>0.75</v>
      </c>
      <c r="C548" s="257">
        <f>C547*0.25</f>
        <v>0.75</v>
      </c>
      <c r="D548" s="56"/>
      <c r="E548" s="56"/>
      <c r="F548" s="183"/>
      <c r="G548" s="183"/>
      <c r="H548" s="183"/>
      <c r="I548" s="259"/>
      <c r="J548" s="27"/>
    </row>
    <row r="549" spans="1:10" ht="24.75" customHeight="1">
      <c r="A549" s="263" t="s">
        <v>79</v>
      </c>
      <c r="B549" s="182">
        <v>20</v>
      </c>
      <c r="C549" s="182">
        <v>20</v>
      </c>
      <c r="D549" s="1"/>
      <c r="E549" s="182"/>
      <c r="F549" s="182"/>
      <c r="G549" s="182"/>
      <c r="H549" s="183"/>
      <c r="I549" s="158"/>
      <c r="J549" s="27"/>
    </row>
    <row r="550" spans="1:10" ht="43.5" customHeight="1">
      <c r="A550" s="371" t="s">
        <v>283</v>
      </c>
      <c r="B550" s="371"/>
      <c r="C550" s="371"/>
      <c r="D550" s="1">
        <v>130</v>
      </c>
      <c r="E550" s="104">
        <v>2.481818181818182</v>
      </c>
      <c r="F550" s="104">
        <v>3.5454545454545454</v>
      </c>
      <c r="G550" s="104">
        <v>14.772727272727273</v>
      </c>
      <c r="H550" s="117">
        <f>E550*4+F550*9+G550*4</f>
        <v>100.92727272727274</v>
      </c>
      <c r="I550" s="104">
        <v>7.1</v>
      </c>
      <c r="J550" s="19"/>
    </row>
    <row r="551" spans="1:10" ht="24.75" customHeight="1">
      <c r="A551" s="32" t="s">
        <v>49</v>
      </c>
      <c r="B551" s="48">
        <f>C551*1.33</f>
        <v>119.7</v>
      </c>
      <c r="C551" s="40">
        <v>90</v>
      </c>
      <c r="D551" s="40"/>
      <c r="E551" s="40"/>
      <c r="F551" s="40"/>
      <c r="G551" s="40"/>
      <c r="H551" s="40"/>
      <c r="I551" s="40"/>
      <c r="J551" s="19"/>
    </row>
    <row r="552" spans="1:10" ht="24.75" customHeight="1">
      <c r="A552" s="32" t="s">
        <v>50</v>
      </c>
      <c r="B552" s="48">
        <f>C552*1.43</f>
        <v>128.7</v>
      </c>
      <c r="C552" s="40">
        <v>90</v>
      </c>
      <c r="D552" s="40"/>
      <c r="E552" s="40"/>
      <c r="F552" s="40"/>
      <c r="G552" s="40"/>
      <c r="H552" s="40"/>
      <c r="I552" s="40"/>
      <c r="J552" s="19"/>
    </row>
    <row r="553" spans="1:10" ht="24.75" customHeight="1">
      <c r="A553" s="78" t="s">
        <v>51</v>
      </c>
      <c r="B553" s="48">
        <f>C553*1.54</f>
        <v>138.6</v>
      </c>
      <c r="C553" s="40">
        <v>90</v>
      </c>
      <c r="D553" s="40"/>
      <c r="E553" s="40"/>
      <c r="F553" s="40"/>
      <c r="G553" s="40"/>
      <c r="H553" s="41"/>
      <c r="I553" s="64"/>
      <c r="J553" s="19"/>
    </row>
    <row r="554" spans="1:10" ht="24.75" customHeight="1">
      <c r="A554" s="78" t="s">
        <v>52</v>
      </c>
      <c r="B554" s="48">
        <f>C554*1.67</f>
        <v>150.29999999999998</v>
      </c>
      <c r="C554" s="40">
        <v>90</v>
      </c>
      <c r="D554" s="40"/>
      <c r="E554" s="40"/>
      <c r="F554" s="40"/>
      <c r="G554" s="40"/>
      <c r="H554" s="41"/>
      <c r="I554" s="64"/>
      <c r="J554" s="19"/>
    </row>
    <row r="555" spans="1:10" ht="24.75" customHeight="1">
      <c r="A555" s="78" t="s">
        <v>53</v>
      </c>
      <c r="B555" s="57">
        <f>C555*1.25</f>
        <v>45</v>
      </c>
      <c r="C555" s="56">
        <v>36</v>
      </c>
      <c r="D555" s="40"/>
      <c r="E555" s="1"/>
      <c r="F555" s="96"/>
      <c r="G555" s="96"/>
      <c r="H555" s="96"/>
      <c r="I555" s="89"/>
      <c r="J555" s="19"/>
    </row>
    <row r="556" spans="1:10" ht="24.75" customHeight="1">
      <c r="A556" s="78" t="s">
        <v>45</v>
      </c>
      <c r="B556" s="93">
        <f>C556*1.33</f>
        <v>47.88</v>
      </c>
      <c r="C556" s="96">
        <v>36</v>
      </c>
      <c r="D556" s="40"/>
      <c r="E556" s="1"/>
      <c r="F556" s="96"/>
      <c r="G556" s="96"/>
      <c r="H556" s="96"/>
      <c r="I556" s="89"/>
      <c r="J556" s="19"/>
    </row>
    <row r="557" spans="1:10" ht="24.75" customHeight="1">
      <c r="A557" s="32" t="s">
        <v>84</v>
      </c>
      <c r="B557" s="40">
        <v>18</v>
      </c>
      <c r="C557" s="48">
        <v>18</v>
      </c>
      <c r="D557" s="40"/>
      <c r="E557" s="40"/>
      <c r="F557" s="40"/>
      <c r="G557" s="40"/>
      <c r="H557" s="41"/>
      <c r="I557" s="64"/>
      <c r="J557" s="19"/>
    </row>
    <row r="558" spans="1:10" ht="24.75" customHeight="1">
      <c r="A558" s="78" t="s">
        <v>41</v>
      </c>
      <c r="B558" s="40">
        <v>3.5</v>
      </c>
      <c r="C558" s="40">
        <v>3.5</v>
      </c>
      <c r="D558" s="40"/>
      <c r="E558" s="40"/>
      <c r="F558" s="40"/>
      <c r="G558" s="40"/>
      <c r="H558" s="41"/>
      <c r="I558" s="63"/>
      <c r="J558" s="19"/>
    </row>
    <row r="559" spans="1:10" ht="43.5" customHeight="1">
      <c r="A559" s="361" t="s">
        <v>119</v>
      </c>
      <c r="B559" s="361"/>
      <c r="C559" s="361"/>
      <c r="D559" s="68">
        <v>120</v>
      </c>
      <c r="E559" s="123">
        <v>0.5</v>
      </c>
      <c r="F559" s="123">
        <v>0</v>
      </c>
      <c r="G559" s="123">
        <v>9.9</v>
      </c>
      <c r="H559" s="68">
        <v>40</v>
      </c>
      <c r="I559" s="37">
        <v>9.166666666666666</v>
      </c>
      <c r="J559" s="19"/>
    </row>
    <row r="560" spans="1:10" ht="24.75" customHeight="1">
      <c r="A560" s="78" t="s">
        <v>68</v>
      </c>
      <c r="B560" s="96">
        <v>12</v>
      </c>
      <c r="C560" s="96">
        <v>12</v>
      </c>
      <c r="D560" s="96"/>
      <c r="E560" s="101"/>
      <c r="F560" s="101"/>
      <c r="G560" s="101"/>
      <c r="H560" s="56"/>
      <c r="I560" s="126"/>
      <c r="J560" s="19"/>
    </row>
    <row r="561" spans="1:10" ht="24.75" customHeight="1">
      <c r="A561" s="78" t="s">
        <v>40</v>
      </c>
      <c r="B561" s="96">
        <v>5</v>
      </c>
      <c r="C561" s="96">
        <v>5</v>
      </c>
      <c r="D561" s="96"/>
      <c r="E561" s="101"/>
      <c r="F561" s="101"/>
      <c r="G561" s="101"/>
      <c r="H561" s="121"/>
      <c r="I561" s="119"/>
      <c r="J561" s="19"/>
    </row>
    <row r="562" spans="1:10" ht="24.75" customHeight="1">
      <c r="A562" s="325" t="s">
        <v>127</v>
      </c>
      <c r="B562" s="325"/>
      <c r="C562" s="325"/>
      <c r="D562" s="1">
        <v>15</v>
      </c>
      <c r="E562" s="2">
        <v>1.2</v>
      </c>
      <c r="F562" s="2">
        <v>0.225</v>
      </c>
      <c r="G562" s="2">
        <v>5.7</v>
      </c>
      <c r="H562" s="34">
        <v>29.25</v>
      </c>
      <c r="I562" s="9">
        <v>0</v>
      </c>
      <c r="J562" s="19"/>
    </row>
    <row r="563" spans="1:10" ht="43.5" customHeight="1">
      <c r="A563" s="325" t="s">
        <v>128</v>
      </c>
      <c r="B563" s="325"/>
      <c r="C563" s="325"/>
      <c r="D563" s="1">
        <v>15</v>
      </c>
      <c r="E563" s="2"/>
      <c r="F563" s="2"/>
      <c r="G563" s="2"/>
      <c r="H563" s="2"/>
      <c r="I563" s="2"/>
      <c r="J563" s="19"/>
    </row>
    <row r="564" spans="1:10" ht="24.75" customHeight="1">
      <c r="A564" s="325" t="s">
        <v>37</v>
      </c>
      <c r="B564" s="325"/>
      <c r="C564" s="325"/>
      <c r="D564" s="1">
        <v>30</v>
      </c>
      <c r="E564" s="2">
        <v>1.9714285714285715</v>
      </c>
      <c r="F564" s="2">
        <v>0.34285714285714286</v>
      </c>
      <c r="G564" s="2">
        <v>10.028571428571428</v>
      </c>
      <c r="H564" s="34">
        <v>53.142857142857146</v>
      </c>
      <c r="I564" s="9">
        <v>0</v>
      </c>
      <c r="J564" s="19"/>
    </row>
    <row r="565" spans="1:10" ht="24.75" customHeight="1">
      <c r="A565" s="341" t="s">
        <v>12</v>
      </c>
      <c r="B565" s="341"/>
      <c r="C565" s="341"/>
      <c r="D565" s="155">
        <f aca="true" t="shared" si="3" ref="D565:I565">D566+D581</f>
        <v>200</v>
      </c>
      <c r="E565" s="59">
        <f t="shared" si="3"/>
        <v>3.2670068027210886</v>
      </c>
      <c r="F565" s="59">
        <f t="shared" si="3"/>
        <v>4.5</v>
      </c>
      <c r="G565" s="59">
        <f t="shared" si="3"/>
        <v>36.385714285714286</v>
      </c>
      <c r="H565" s="49">
        <f t="shared" si="3"/>
        <v>198.37755102040816</v>
      </c>
      <c r="I565" s="261">
        <f t="shared" si="3"/>
        <v>1.9</v>
      </c>
      <c r="J565" s="19"/>
    </row>
    <row r="566" spans="1:10" ht="24.75" customHeight="1">
      <c r="A566" s="346" t="s">
        <v>322</v>
      </c>
      <c r="B566" s="346"/>
      <c r="C566" s="346"/>
      <c r="D566" s="279">
        <v>50</v>
      </c>
      <c r="E566" s="36">
        <v>3.183673469387755</v>
      </c>
      <c r="F566" s="36">
        <v>4.5</v>
      </c>
      <c r="G566" s="36">
        <v>26.28571428571429</v>
      </c>
      <c r="H566" s="34">
        <v>158.37755102040816</v>
      </c>
      <c r="I566" s="37">
        <v>0</v>
      </c>
      <c r="J566" s="19"/>
    </row>
    <row r="567" spans="1:10" ht="24.75" customHeight="1">
      <c r="A567" s="131" t="s">
        <v>59</v>
      </c>
      <c r="B567" s="128">
        <v>29</v>
      </c>
      <c r="C567" s="128">
        <v>29</v>
      </c>
      <c r="D567" s="55"/>
      <c r="E567" s="55"/>
      <c r="F567" s="55"/>
      <c r="G567" s="55"/>
      <c r="H567" s="55"/>
      <c r="I567" s="55"/>
      <c r="J567" s="19"/>
    </row>
    <row r="568" spans="1:10" ht="24.75" customHeight="1">
      <c r="A568" s="142" t="s">
        <v>40</v>
      </c>
      <c r="B568" s="154">
        <v>6</v>
      </c>
      <c r="C568" s="154">
        <v>6</v>
      </c>
      <c r="D568" s="55"/>
      <c r="E568" s="55"/>
      <c r="F568" s="55"/>
      <c r="G568" s="55"/>
      <c r="H568" s="137"/>
      <c r="I568" s="140"/>
      <c r="J568" s="19"/>
    </row>
    <row r="569" spans="1:10" ht="24.75" customHeight="1">
      <c r="A569" s="131" t="s">
        <v>84</v>
      </c>
      <c r="B569" s="128">
        <v>13</v>
      </c>
      <c r="C569" s="128">
        <v>13</v>
      </c>
      <c r="D569" s="55"/>
      <c r="E569" s="256"/>
      <c r="F569" s="101"/>
      <c r="G569" s="101"/>
      <c r="H569" s="96"/>
      <c r="I569" s="119"/>
      <c r="J569" s="19"/>
    </row>
    <row r="570" spans="1:10" ht="24.75" customHeight="1">
      <c r="A570" s="136" t="s">
        <v>85</v>
      </c>
      <c r="B570" s="128">
        <v>0.25</v>
      </c>
      <c r="C570" s="128">
        <v>0.25</v>
      </c>
      <c r="D570" s="126"/>
      <c r="E570" s="55"/>
      <c r="F570" s="55"/>
      <c r="G570" s="55"/>
      <c r="H570" s="137"/>
      <c r="I570" s="140"/>
      <c r="J570" s="19"/>
    </row>
    <row r="571" spans="1:10" ht="24.75" customHeight="1">
      <c r="A571" s="110" t="s">
        <v>139</v>
      </c>
      <c r="B571" s="154">
        <v>5</v>
      </c>
      <c r="C571" s="154">
        <v>5</v>
      </c>
      <c r="D571" s="55"/>
      <c r="E571" s="55"/>
      <c r="F571" s="55"/>
      <c r="G571" s="55"/>
      <c r="H571" s="137"/>
      <c r="I571" s="140"/>
      <c r="J571" s="19"/>
    </row>
    <row r="572" spans="1:10" ht="24.75" customHeight="1">
      <c r="A572" s="216" t="s">
        <v>41</v>
      </c>
      <c r="B572" s="154">
        <v>4</v>
      </c>
      <c r="C572" s="154">
        <v>4</v>
      </c>
      <c r="D572" s="55"/>
      <c r="E572" s="55"/>
      <c r="F572" s="55"/>
      <c r="G572" s="55"/>
      <c r="H572" s="137"/>
      <c r="I572" s="140"/>
      <c r="J572" s="19"/>
    </row>
    <row r="573" spans="1:10" ht="43.5" customHeight="1">
      <c r="A573" s="131" t="s">
        <v>280</v>
      </c>
      <c r="B573" s="154">
        <v>1.2</v>
      </c>
      <c r="C573" s="154">
        <v>1.2</v>
      </c>
      <c r="D573" s="55"/>
      <c r="E573" s="121"/>
      <c r="F573" s="121"/>
      <c r="G573" s="121"/>
      <c r="H573" s="154"/>
      <c r="I573" s="122"/>
      <c r="J573" s="19"/>
    </row>
    <row r="574" spans="1:10" ht="24.75" customHeight="1">
      <c r="A574" s="130" t="s">
        <v>323</v>
      </c>
      <c r="B574" s="55">
        <f>B573*0.25</f>
        <v>0.3</v>
      </c>
      <c r="C574" s="55">
        <f>C573*0.25</f>
        <v>0.3</v>
      </c>
      <c r="D574" s="55"/>
      <c r="E574" s="121"/>
      <c r="F574" s="121"/>
      <c r="G574" s="121"/>
      <c r="H574" s="56"/>
      <c r="I574" s="122"/>
      <c r="J574" s="19"/>
    </row>
    <row r="575" spans="1:10" s="71" customFormat="1" ht="24.75" customHeight="1">
      <c r="A575" s="136" t="s">
        <v>324</v>
      </c>
      <c r="B575" s="299">
        <v>0.006</v>
      </c>
      <c r="C575" s="299">
        <v>0.006</v>
      </c>
      <c r="D575" s="55"/>
      <c r="E575" s="55"/>
      <c r="F575" s="36"/>
      <c r="G575" s="36"/>
      <c r="H575" s="279"/>
      <c r="I575" s="126"/>
      <c r="J575" s="67"/>
    </row>
    <row r="576" spans="1:10" ht="43.5" customHeight="1">
      <c r="A576" s="293" t="s">
        <v>325</v>
      </c>
      <c r="B576" s="154">
        <v>6.2</v>
      </c>
      <c r="C576" s="154">
        <v>6</v>
      </c>
      <c r="D576" s="55"/>
      <c r="E576" s="121"/>
      <c r="F576" s="121"/>
      <c r="G576" s="121"/>
      <c r="H576" s="154"/>
      <c r="I576" s="122"/>
      <c r="J576" s="19"/>
    </row>
    <row r="577" spans="1:10" ht="24.75" customHeight="1">
      <c r="A577" s="131" t="s">
        <v>89</v>
      </c>
      <c r="B577" s="41">
        <v>1.7</v>
      </c>
      <c r="C577" s="41">
        <v>1.7</v>
      </c>
      <c r="D577" s="55"/>
      <c r="E577" s="121"/>
      <c r="F577" s="121"/>
      <c r="G577" s="121"/>
      <c r="H577" s="154"/>
      <c r="I577" s="122"/>
      <c r="J577" s="19"/>
    </row>
    <row r="578" spans="1:10" ht="24.75" customHeight="1">
      <c r="A578" s="110" t="s">
        <v>326</v>
      </c>
      <c r="B578" s="41">
        <v>0.8</v>
      </c>
      <c r="C578" s="41">
        <v>0.8</v>
      </c>
      <c r="D578" s="55"/>
      <c r="E578" s="121"/>
      <c r="F578" s="121"/>
      <c r="G578" s="121"/>
      <c r="H578" s="154"/>
      <c r="I578" s="122"/>
      <c r="J578" s="19"/>
    </row>
    <row r="579" spans="1:10" ht="24.75" customHeight="1">
      <c r="A579" s="300" t="s">
        <v>90</v>
      </c>
      <c r="B579" s="88">
        <v>1.5</v>
      </c>
      <c r="C579" s="88">
        <v>1.5</v>
      </c>
      <c r="D579" s="55"/>
      <c r="E579" s="55"/>
      <c r="F579" s="55"/>
      <c r="G579" s="55"/>
      <c r="H579" s="137"/>
      <c r="I579" s="140"/>
      <c r="J579" s="19"/>
    </row>
    <row r="580" spans="1:10" ht="43.5" customHeight="1">
      <c r="A580" s="346" t="s">
        <v>336</v>
      </c>
      <c r="B580" s="346"/>
      <c r="C580" s="346"/>
      <c r="D580" s="279">
        <v>50</v>
      </c>
      <c r="E580" s="303"/>
      <c r="F580" s="303"/>
      <c r="G580" s="303"/>
      <c r="H580" s="304"/>
      <c r="I580" s="305"/>
      <c r="J580" s="19"/>
    </row>
    <row r="581" spans="1:10" ht="24.75" customHeight="1">
      <c r="A581" s="325" t="s">
        <v>116</v>
      </c>
      <c r="B581" s="325"/>
      <c r="C581" s="325"/>
      <c r="D581" s="279">
        <v>150</v>
      </c>
      <c r="E581" s="36">
        <v>0.08333333333333333</v>
      </c>
      <c r="F581" s="36">
        <v>0</v>
      </c>
      <c r="G581" s="36">
        <v>10.1</v>
      </c>
      <c r="H581" s="34">
        <v>40</v>
      </c>
      <c r="I581" s="37">
        <v>1.9</v>
      </c>
      <c r="J581" s="19"/>
    </row>
    <row r="582" spans="1:10" ht="24.75" customHeight="1">
      <c r="A582" s="115" t="s">
        <v>42</v>
      </c>
      <c r="B582" s="121">
        <v>0.45</v>
      </c>
      <c r="C582" s="121">
        <v>0.45</v>
      </c>
      <c r="D582" s="56"/>
      <c r="E582" s="121"/>
      <c r="F582" s="121"/>
      <c r="G582" s="121"/>
      <c r="H582" s="56"/>
      <c r="I582" s="122"/>
      <c r="J582" s="19"/>
    </row>
    <row r="583" spans="1:10" ht="24.75" customHeight="1">
      <c r="A583" s="78" t="s">
        <v>40</v>
      </c>
      <c r="B583" s="96">
        <v>10</v>
      </c>
      <c r="C583" s="96">
        <v>10</v>
      </c>
      <c r="D583" s="96"/>
      <c r="E583" s="101"/>
      <c r="F583" s="101"/>
      <c r="G583" s="101"/>
      <c r="H583" s="56"/>
      <c r="I583" s="37"/>
      <c r="J583" s="19"/>
    </row>
    <row r="584" spans="1:10" ht="24.75" customHeight="1">
      <c r="A584" s="78" t="s">
        <v>43</v>
      </c>
      <c r="B584" s="96">
        <v>4</v>
      </c>
      <c r="C584" s="96">
        <v>3</v>
      </c>
      <c r="D584" s="96"/>
      <c r="E584" s="101"/>
      <c r="F584" s="101"/>
      <c r="G584" s="101"/>
      <c r="H584" s="56"/>
      <c r="I584" s="119"/>
      <c r="J584" s="19"/>
    </row>
    <row r="585" spans="1:10" ht="24.75" customHeight="1">
      <c r="A585" s="341" t="s">
        <v>22</v>
      </c>
      <c r="B585" s="342"/>
      <c r="C585" s="342"/>
      <c r="D585" s="342"/>
      <c r="E585" s="59">
        <f>E487+E506+E565+E504</f>
        <v>35.56025355596784</v>
      </c>
      <c r="F585" s="59">
        <f>F487+F506+F565+F504</f>
        <v>36.133311688311686</v>
      </c>
      <c r="G585" s="59">
        <f>G487+G506+G565+G504</f>
        <v>138.767012987013</v>
      </c>
      <c r="H585" s="141">
        <f>H487+H506+H565+H504</f>
        <v>1021.8576808905382</v>
      </c>
      <c r="I585" s="59">
        <f>I487+I506+I565+I504</f>
        <v>29.198666666666664</v>
      </c>
      <c r="J585" s="19"/>
    </row>
    <row r="586" spans="1:10" ht="24.75" customHeight="1">
      <c r="A586" s="370" t="s">
        <v>17</v>
      </c>
      <c r="B586" s="370"/>
      <c r="C586" s="370"/>
      <c r="D586" s="370"/>
      <c r="E586" s="370"/>
      <c r="F586" s="370"/>
      <c r="G586" s="370"/>
      <c r="H586" s="370"/>
      <c r="I586" s="370"/>
      <c r="J586" s="19"/>
    </row>
    <row r="587" spans="1:10" ht="24.75" customHeight="1">
      <c r="A587" s="337" t="s">
        <v>1</v>
      </c>
      <c r="B587" s="337" t="s">
        <v>2</v>
      </c>
      <c r="C587" s="337" t="s">
        <v>3</v>
      </c>
      <c r="D587" s="337" t="s">
        <v>4</v>
      </c>
      <c r="E587" s="337"/>
      <c r="F587" s="337"/>
      <c r="G587" s="337"/>
      <c r="H587" s="337"/>
      <c r="I587" s="33" t="s">
        <v>230</v>
      </c>
      <c r="J587" s="19"/>
    </row>
    <row r="588" spans="1:10" ht="24.75" customHeight="1">
      <c r="A588" s="337"/>
      <c r="B588" s="337"/>
      <c r="C588" s="337"/>
      <c r="D588" s="14" t="s">
        <v>5</v>
      </c>
      <c r="E588" s="14" t="s">
        <v>6</v>
      </c>
      <c r="F588" s="14" t="s">
        <v>7</v>
      </c>
      <c r="G588" s="14" t="s">
        <v>8</v>
      </c>
      <c r="H588" s="98" t="s">
        <v>9</v>
      </c>
      <c r="I588" s="33" t="s">
        <v>86</v>
      </c>
      <c r="J588" s="19"/>
    </row>
    <row r="589" spans="1:10" ht="24.75" customHeight="1">
      <c r="A589" s="341" t="s">
        <v>10</v>
      </c>
      <c r="B589" s="341"/>
      <c r="C589" s="341"/>
      <c r="D589" s="58">
        <f>D590+35+D599+D606</f>
        <v>415</v>
      </c>
      <c r="E589" s="59">
        <f>E590+E599+E603+E596</f>
        <v>9.799999999999999</v>
      </c>
      <c r="F589" s="59">
        <f>F590+F599+F603+F596</f>
        <v>5.705</v>
      </c>
      <c r="G589" s="59">
        <f>G590+G599+G603+G596</f>
        <v>52</v>
      </c>
      <c r="H589" s="49">
        <f>H590+H599+H603+H596</f>
        <v>298.445</v>
      </c>
      <c r="I589" s="261">
        <f>I590+I599+I603+I596</f>
        <v>1.3041666666666667</v>
      </c>
      <c r="J589" s="19"/>
    </row>
    <row r="590" spans="1:11" ht="24.75" customHeight="1">
      <c r="A590" s="368" t="s">
        <v>212</v>
      </c>
      <c r="B590" s="369"/>
      <c r="C590" s="369"/>
      <c r="D590" s="68">
        <v>130</v>
      </c>
      <c r="E590" s="123">
        <v>4.55</v>
      </c>
      <c r="F590" s="123">
        <v>3.705</v>
      </c>
      <c r="G590" s="123">
        <v>15.6</v>
      </c>
      <c r="H590" s="34">
        <f>E590*4+F590*9+G590*4</f>
        <v>113.945</v>
      </c>
      <c r="I590" s="37">
        <v>0.2275</v>
      </c>
      <c r="J590" s="19"/>
      <c r="K590" s="165" t="s">
        <v>18</v>
      </c>
    </row>
    <row r="591" spans="1:12" ht="24.75" customHeight="1">
      <c r="A591" s="179" t="s">
        <v>204</v>
      </c>
      <c r="B591" s="56">
        <v>16</v>
      </c>
      <c r="C591" s="56">
        <v>16</v>
      </c>
      <c r="D591" s="56"/>
      <c r="E591" s="208"/>
      <c r="F591" s="209"/>
      <c r="G591" s="209"/>
      <c r="H591" s="210"/>
      <c r="I591" s="209"/>
      <c r="J591" s="19"/>
      <c r="K591" s="51" t="s">
        <v>37</v>
      </c>
      <c r="L591" s="165">
        <f>D751</f>
        <v>25</v>
      </c>
    </row>
    <row r="592" spans="1:12" ht="24.75" customHeight="1">
      <c r="A592" s="115" t="s">
        <v>84</v>
      </c>
      <c r="B592" s="56">
        <v>111</v>
      </c>
      <c r="C592" s="56">
        <v>111</v>
      </c>
      <c r="D592" s="56"/>
      <c r="E592" s="119"/>
      <c r="F592" s="119"/>
      <c r="G592" s="119"/>
      <c r="H592" s="119"/>
      <c r="I592" s="119"/>
      <c r="J592" s="19"/>
      <c r="K592" s="52" t="s">
        <v>38</v>
      </c>
      <c r="L592" s="165">
        <f>D749+C694</f>
        <v>35</v>
      </c>
    </row>
    <row r="593" spans="1:12" ht="24.75" customHeight="1">
      <c r="A593" s="115" t="s">
        <v>79</v>
      </c>
      <c r="B593" s="56">
        <v>13</v>
      </c>
      <c r="C593" s="56">
        <v>13</v>
      </c>
      <c r="D593" s="56"/>
      <c r="E593" s="119"/>
      <c r="F593" s="82"/>
      <c r="G593" s="82"/>
      <c r="H593" s="116"/>
      <c r="I593" s="82"/>
      <c r="J593" s="19"/>
      <c r="K593" s="52" t="s">
        <v>101</v>
      </c>
      <c r="L593" s="167">
        <f>C755</f>
        <v>36</v>
      </c>
    </row>
    <row r="594" spans="1:12" ht="24.75" customHeight="1">
      <c r="A594" s="115" t="s">
        <v>40</v>
      </c>
      <c r="B594" s="56">
        <v>2</v>
      </c>
      <c r="C594" s="57">
        <v>2</v>
      </c>
      <c r="D594" s="56"/>
      <c r="E594" s="119"/>
      <c r="F594" s="82"/>
      <c r="G594" s="82"/>
      <c r="H594" s="116"/>
      <c r="I594" s="82"/>
      <c r="J594" s="19"/>
      <c r="K594" s="53" t="s">
        <v>102</v>
      </c>
      <c r="L594" s="167">
        <f>C680+C681+C682</f>
        <v>24</v>
      </c>
    </row>
    <row r="595" spans="1:12" s="71" customFormat="1" ht="24.75" customHeight="1">
      <c r="A595" s="115" t="s">
        <v>109</v>
      </c>
      <c r="B595" s="56">
        <v>3</v>
      </c>
      <c r="C595" s="56">
        <v>3</v>
      </c>
      <c r="D595" s="56"/>
      <c r="E595" s="211"/>
      <c r="F595" s="212"/>
      <c r="G595" s="212"/>
      <c r="H595" s="213"/>
      <c r="I595" s="212"/>
      <c r="J595" s="67"/>
      <c r="K595" s="53" t="s">
        <v>75</v>
      </c>
      <c r="L595" s="190"/>
    </row>
    <row r="596" spans="1:12" ht="24.75" customHeight="1">
      <c r="A596" s="325" t="s">
        <v>162</v>
      </c>
      <c r="B596" s="325"/>
      <c r="C596" s="325"/>
      <c r="D596" s="149" t="s">
        <v>348</v>
      </c>
      <c r="E596" s="36">
        <v>1.2</v>
      </c>
      <c r="F596" s="36">
        <v>0.2</v>
      </c>
      <c r="G596" s="36">
        <v>17.8</v>
      </c>
      <c r="H596" s="34">
        <f>E596*4+F596*9+G596*4</f>
        <v>77.8</v>
      </c>
      <c r="I596" s="37">
        <v>0.41</v>
      </c>
      <c r="J596" s="19"/>
      <c r="K596" s="52" t="s">
        <v>25</v>
      </c>
      <c r="L596" s="165">
        <f>C741+C719</f>
        <v>135</v>
      </c>
    </row>
    <row r="597" spans="1:12" ht="24.75" customHeight="1">
      <c r="A597" s="136" t="s">
        <v>44</v>
      </c>
      <c r="B597" s="132">
        <v>20</v>
      </c>
      <c r="C597" s="132">
        <v>20</v>
      </c>
      <c r="D597" s="279"/>
      <c r="E597" s="36"/>
      <c r="F597" s="36"/>
      <c r="G597" s="36"/>
      <c r="H597" s="279"/>
      <c r="I597" s="140"/>
      <c r="J597" s="19"/>
      <c r="K597" s="52" t="s">
        <v>27</v>
      </c>
      <c r="L597" s="167">
        <f>C704+C707+C764+C766+C733+C735+C736+C724+C726+C728</f>
        <v>141.5</v>
      </c>
    </row>
    <row r="598" spans="1:12" ht="43.5" customHeight="1">
      <c r="A598" s="86" t="s">
        <v>129</v>
      </c>
      <c r="B598" s="4">
        <v>15.2</v>
      </c>
      <c r="C598" s="4">
        <v>15</v>
      </c>
      <c r="D598" s="279"/>
      <c r="E598" s="36"/>
      <c r="F598" s="36"/>
      <c r="G598" s="36"/>
      <c r="H598" s="279"/>
      <c r="I598" s="140"/>
      <c r="J598" s="19"/>
      <c r="K598" s="52" t="s">
        <v>24</v>
      </c>
      <c r="L598" s="167">
        <f>D701</f>
        <v>120</v>
      </c>
    </row>
    <row r="599" spans="1:12" ht="24.75" customHeight="1">
      <c r="A599" s="325" t="s">
        <v>155</v>
      </c>
      <c r="B599" s="325"/>
      <c r="C599" s="325"/>
      <c r="D599" s="279">
        <v>150</v>
      </c>
      <c r="E599" s="36">
        <v>2.8</v>
      </c>
      <c r="F599" s="36">
        <v>1.6</v>
      </c>
      <c r="G599" s="36">
        <v>12.9</v>
      </c>
      <c r="H599" s="34">
        <f>E599*4+F599*9+G599*4</f>
        <v>77.2</v>
      </c>
      <c r="I599" s="37">
        <v>0.6666666666666666</v>
      </c>
      <c r="J599" s="19"/>
      <c r="K599" s="52" t="s">
        <v>28</v>
      </c>
      <c r="L599" s="165">
        <f>C747</f>
        <v>12</v>
      </c>
    </row>
    <row r="600" spans="1:12" ht="24.75" customHeight="1">
      <c r="A600" s="115" t="s">
        <v>42</v>
      </c>
      <c r="B600" s="121">
        <v>0.45</v>
      </c>
      <c r="C600" s="121">
        <v>0.45</v>
      </c>
      <c r="D600" s="56"/>
      <c r="E600" s="121"/>
      <c r="F600" s="121"/>
      <c r="G600" s="121"/>
      <c r="H600" s="56"/>
      <c r="I600" s="122"/>
      <c r="J600" s="19"/>
      <c r="K600" s="52" t="s">
        <v>80</v>
      </c>
      <c r="L600" s="165">
        <f>C812</f>
        <v>180</v>
      </c>
    </row>
    <row r="601" spans="1:11" ht="24.75" customHeight="1">
      <c r="A601" s="78" t="s">
        <v>84</v>
      </c>
      <c r="B601" s="96">
        <v>60</v>
      </c>
      <c r="C601" s="96">
        <v>60</v>
      </c>
      <c r="D601" s="56"/>
      <c r="E601" s="121"/>
      <c r="F601" s="121"/>
      <c r="G601" s="121"/>
      <c r="H601" s="56"/>
      <c r="I601" s="119"/>
      <c r="J601" s="19"/>
      <c r="K601" s="54" t="s">
        <v>81</v>
      </c>
    </row>
    <row r="602" spans="1:12" ht="24.75" customHeight="1">
      <c r="A602" s="78" t="s">
        <v>40</v>
      </c>
      <c r="B602" s="96">
        <v>10</v>
      </c>
      <c r="C602" s="96">
        <v>10</v>
      </c>
      <c r="D602" s="96"/>
      <c r="E602" s="101"/>
      <c r="F602" s="101"/>
      <c r="G602" s="101"/>
      <c r="H602" s="56"/>
      <c r="I602" s="122"/>
      <c r="J602" s="19"/>
      <c r="K602" s="52" t="s">
        <v>23</v>
      </c>
      <c r="L602" s="167">
        <f>C684+C748+C757+C739+C699</f>
        <v>22.1</v>
      </c>
    </row>
    <row r="603" spans="1:11" ht="24.75" customHeight="1">
      <c r="A603" s="325" t="s">
        <v>127</v>
      </c>
      <c r="B603" s="351"/>
      <c r="C603" s="351"/>
      <c r="D603" s="1">
        <v>15</v>
      </c>
      <c r="E603" s="2">
        <v>1.2500000000000002</v>
      </c>
      <c r="F603" s="2">
        <v>0.2</v>
      </c>
      <c r="G603" s="2">
        <v>5.7</v>
      </c>
      <c r="H603" s="34">
        <v>29.499999999999993</v>
      </c>
      <c r="I603" s="9">
        <v>0</v>
      </c>
      <c r="J603" s="19"/>
      <c r="K603" s="52" t="s">
        <v>29</v>
      </c>
    </row>
    <row r="604" spans="1:12" ht="43.5" customHeight="1">
      <c r="A604" s="325" t="s">
        <v>128</v>
      </c>
      <c r="B604" s="325"/>
      <c r="C604" s="325"/>
      <c r="D604" s="1">
        <v>15</v>
      </c>
      <c r="E604" s="2"/>
      <c r="F604" s="2"/>
      <c r="G604" s="2"/>
      <c r="H604" s="2"/>
      <c r="I604" s="2"/>
      <c r="J604" s="19"/>
      <c r="K604" s="52" t="s">
        <v>150</v>
      </c>
      <c r="L604" s="165">
        <f>C697</f>
        <v>1.8</v>
      </c>
    </row>
    <row r="605" spans="1:12" ht="24.75" customHeight="1">
      <c r="A605" s="357" t="s">
        <v>108</v>
      </c>
      <c r="B605" s="357"/>
      <c r="C605" s="357"/>
      <c r="D605" s="145"/>
      <c r="E605" s="59">
        <f>E606</f>
        <v>0.8</v>
      </c>
      <c r="F605" s="59">
        <f>F606</f>
        <v>0.2</v>
      </c>
      <c r="G605" s="59">
        <f>G606</f>
        <v>15.8</v>
      </c>
      <c r="H605" s="141">
        <f>H606</f>
        <v>68.2</v>
      </c>
      <c r="I605" s="59">
        <f>I606</f>
        <v>4</v>
      </c>
      <c r="J605" s="19"/>
      <c r="K605" s="52" t="s">
        <v>151</v>
      </c>
      <c r="L605" s="71"/>
    </row>
    <row r="606" spans="1:11" ht="24.75" customHeight="1">
      <c r="A606" s="275" t="s">
        <v>158</v>
      </c>
      <c r="B606" s="279">
        <v>100</v>
      </c>
      <c r="C606" s="279">
        <v>100</v>
      </c>
      <c r="D606" s="279">
        <v>100</v>
      </c>
      <c r="E606" s="36">
        <v>0.8</v>
      </c>
      <c r="F606" s="36">
        <v>0.2</v>
      </c>
      <c r="G606" s="36">
        <v>15.8</v>
      </c>
      <c r="H606" s="34">
        <f>E606*4+F606*9+G606*4</f>
        <v>68.2</v>
      </c>
      <c r="I606" s="37">
        <v>4</v>
      </c>
      <c r="J606" s="30"/>
      <c r="K606" s="52" t="s">
        <v>30</v>
      </c>
    </row>
    <row r="607" spans="1:12" ht="24.75" customHeight="1">
      <c r="A607" s="341" t="s">
        <v>11</v>
      </c>
      <c r="B607" s="341"/>
      <c r="C607" s="341"/>
      <c r="D607" s="155">
        <f>D608+185+D636+D646</f>
        <v>505</v>
      </c>
      <c r="E607" s="59">
        <f>E608+E623+E636+E646+E659+E661</f>
        <v>18.17142857142857</v>
      </c>
      <c r="F607" s="59">
        <f>F608+F623+F636+F646+F659+F661</f>
        <v>13.667857142857144</v>
      </c>
      <c r="G607" s="59">
        <f>G608+G623+G636+G646+G659+G661</f>
        <v>64.22857142857143</v>
      </c>
      <c r="H607" s="49">
        <f>H608+H623+H636+H646+H659+H661</f>
        <v>454.29285714285714</v>
      </c>
      <c r="I607" s="261">
        <f>I608+I623+I636+I646+I659+I661</f>
        <v>8.54</v>
      </c>
      <c r="J607" s="19"/>
      <c r="K607" s="52" t="s">
        <v>103</v>
      </c>
      <c r="L607" s="167">
        <f>C716</f>
        <v>16</v>
      </c>
    </row>
    <row r="608" spans="1:11" ht="43.5" customHeight="1">
      <c r="A608" s="346" t="s">
        <v>284</v>
      </c>
      <c r="B608" s="346"/>
      <c r="C608" s="346"/>
      <c r="D608" s="11">
        <v>40</v>
      </c>
      <c r="E608" s="11">
        <v>0.5</v>
      </c>
      <c r="F608" s="12">
        <v>2</v>
      </c>
      <c r="G608" s="12">
        <v>2</v>
      </c>
      <c r="H608" s="34">
        <f>E608*4+F608*9+G608*4</f>
        <v>28</v>
      </c>
      <c r="I608" s="37">
        <v>0.03</v>
      </c>
      <c r="J608" s="19"/>
      <c r="K608" s="51" t="s">
        <v>82</v>
      </c>
    </row>
    <row r="609" spans="1:11" ht="24.75" customHeight="1">
      <c r="A609" s="32" t="s">
        <v>74</v>
      </c>
      <c r="B609" s="57">
        <f>C609*1.25</f>
        <v>33.75</v>
      </c>
      <c r="C609" s="57">
        <v>27</v>
      </c>
      <c r="D609" s="56"/>
      <c r="E609" s="56"/>
      <c r="F609" s="56"/>
      <c r="G609" s="56"/>
      <c r="H609" s="56"/>
      <c r="I609" s="119"/>
      <c r="J609" s="19"/>
      <c r="K609" s="51" t="s">
        <v>83</v>
      </c>
    </row>
    <row r="610" spans="1:12" ht="24.75" customHeight="1">
      <c r="A610" s="115" t="s">
        <v>45</v>
      </c>
      <c r="B610" s="57">
        <f>C610*1.33</f>
        <v>35.910000000000004</v>
      </c>
      <c r="C610" s="57">
        <v>27</v>
      </c>
      <c r="D610" s="56"/>
      <c r="E610" s="56"/>
      <c r="F610" s="56"/>
      <c r="G610" s="56"/>
      <c r="H610" s="56"/>
      <c r="I610" s="56"/>
      <c r="J610" s="19"/>
      <c r="K610" s="52" t="s">
        <v>31</v>
      </c>
      <c r="L610" s="167">
        <f>C731</f>
        <v>86</v>
      </c>
    </row>
    <row r="611" spans="1:12" ht="24.75" customHeight="1">
      <c r="A611" s="78" t="s">
        <v>125</v>
      </c>
      <c r="B611" s="57">
        <f>C611*1.82</f>
        <v>27.3</v>
      </c>
      <c r="C611" s="57">
        <v>15</v>
      </c>
      <c r="D611" s="56"/>
      <c r="E611" s="56"/>
      <c r="F611" s="56"/>
      <c r="G611" s="56"/>
      <c r="H611" s="56"/>
      <c r="I611" s="119"/>
      <c r="J611" s="19"/>
      <c r="K611" s="54" t="s">
        <v>32</v>
      </c>
      <c r="L611" s="167">
        <f>C683+C762+C698</f>
        <v>273</v>
      </c>
    </row>
    <row r="612" spans="1:12" ht="24.75" customHeight="1">
      <c r="A612" s="32" t="s">
        <v>171</v>
      </c>
      <c r="B612" s="102">
        <f>C612*1.02</f>
        <v>15.3</v>
      </c>
      <c r="C612" s="57">
        <v>15</v>
      </c>
      <c r="D612" s="56"/>
      <c r="E612" s="102"/>
      <c r="F612" s="102"/>
      <c r="G612" s="102"/>
      <c r="H612" s="48"/>
      <c r="I612" s="63"/>
      <c r="J612" s="19"/>
      <c r="K612" s="51" t="s">
        <v>33</v>
      </c>
      <c r="L612" s="167"/>
    </row>
    <row r="613" spans="1:12" ht="24.75" customHeight="1">
      <c r="A613" s="110" t="s">
        <v>191</v>
      </c>
      <c r="B613" s="48">
        <f>C613*1.05</f>
        <v>15.75</v>
      </c>
      <c r="C613" s="57">
        <v>15</v>
      </c>
      <c r="D613" s="56"/>
      <c r="E613" s="102"/>
      <c r="F613" s="102"/>
      <c r="G613" s="102"/>
      <c r="H613" s="48"/>
      <c r="I613" s="63"/>
      <c r="J613" s="19"/>
      <c r="K613" s="51" t="s">
        <v>34</v>
      </c>
      <c r="L613" s="165">
        <f>C727</f>
        <v>5</v>
      </c>
    </row>
    <row r="614" spans="1:12" ht="24.75" customHeight="1">
      <c r="A614" s="78" t="s">
        <v>46</v>
      </c>
      <c r="B614" s="93">
        <v>2</v>
      </c>
      <c r="C614" s="93">
        <v>2</v>
      </c>
      <c r="D614" s="56"/>
      <c r="E614" s="101"/>
      <c r="F614" s="101"/>
      <c r="G614" s="101"/>
      <c r="H614" s="34"/>
      <c r="I614" s="113"/>
      <c r="J614" s="19"/>
      <c r="K614" s="52" t="s">
        <v>104</v>
      </c>
      <c r="L614" s="165">
        <f>C706</f>
        <v>10</v>
      </c>
    </row>
    <row r="615" spans="1:12" ht="24.75" customHeight="1">
      <c r="A615" s="330" t="s">
        <v>136</v>
      </c>
      <c r="B615" s="330"/>
      <c r="C615" s="330"/>
      <c r="D615" s="330"/>
      <c r="E615" s="330"/>
      <c r="F615" s="330"/>
      <c r="G615" s="330"/>
      <c r="H615" s="330"/>
      <c r="I615" s="330"/>
      <c r="J615" s="19"/>
      <c r="K615" s="51" t="s">
        <v>35</v>
      </c>
      <c r="L615" s="166">
        <f>C685+C758+C765+C767++C745+C695</f>
        <v>16.8</v>
      </c>
    </row>
    <row r="616" spans="1:12" ht="43.5" customHeight="1">
      <c r="A616" s="346" t="s">
        <v>359</v>
      </c>
      <c r="B616" s="346"/>
      <c r="C616" s="346"/>
      <c r="D616" s="279">
        <v>40</v>
      </c>
      <c r="E616" s="36">
        <v>0.5</v>
      </c>
      <c r="F616" s="36">
        <v>2.3</v>
      </c>
      <c r="G616" s="36">
        <v>1.5</v>
      </c>
      <c r="H616" s="117">
        <f>E616*4+F616*9+G616*4</f>
        <v>28.7</v>
      </c>
      <c r="I616" s="37">
        <v>10</v>
      </c>
      <c r="J616" s="19"/>
      <c r="K616" s="51" t="s">
        <v>26</v>
      </c>
      <c r="L616" s="167">
        <f>C738+C769+C708+C723</f>
        <v>9.5</v>
      </c>
    </row>
    <row r="617" spans="1:12" ht="24.75" customHeight="1">
      <c r="A617" s="87" t="s">
        <v>169</v>
      </c>
      <c r="B617" s="48">
        <f>C617*1.02</f>
        <v>20.4</v>
      </c>
      <c r="C617" s="40">
        <v>20</v>
      </c>
      <c r="D617" s="41"/>
      <c r="E617" s="55"/>
      <c r="F617" s="55"/>
      <c r="G617" s="55"/>
      <c r="H617" s="88"/>
      <c r="I617" s="126"/>
      <c r="J617" s="19"/>
      <c r="K617" s="52" t="s">
        <v>36</v>
      </c>
      <c r="L617" s="167">
        <f>C756+C768</f>
        <v>3.2</v>
      </c>
    </row>
    <row r="618" spans="1:12" ht="24.75" customHeight="1">
      <c r="A618" s="32" t="s">
        <v>170</v>
      </c>
      <c r="B618" s="48">
        <f>C618*1.18</f>
        <v>23.599999999999998</v>
      </c>
      <c r="C618" s="40">
        <v>20</v>
      </c>
      <c r="D618" s="41"/>
      <c r="E618" s="55"/>
      <c r="F618" s="55"/>
      <c r="G618" s="55"/>
      <c r="H618" s="55"/>
      <c r="I618" s="55"/>
      <c r="J618" s="19"/>
      <c r="K618" s="52" t="s">
        <v>140</v>
      </c>
      <c r="L618" s="166">
        <f>B760</f>
        <v>1</v>
      </c>
    </row>
    <row r="619" spans="1:11" ht="24.75" customHeight="1">
      <c r="A619" s="32" t="s">
        <v>360</v>
      </c>
      <c r="B619" s="48">
        <f>C619*1.02</f>
        <v>20.4</v>
      </c>
      <c r="C619" s="40">
        <v>20</v>
      </c>
      <c r="D619" s="41"/>
      <c r="E619" s="55"/>
      <c r="F619" s="121"/>
      <c r="G619" s="121"/>
      <c r="H619" s="57"/>
      <c r="I619" s="119"/>
      <c r="J619" s="19"/>
      <c r="K619" s="52" t="s">
        <v>141</v>
      </c>
    </row>
    <row r="620" spans="1:10" ht="24.75" customHeight="1">
      <c r="A620" s="32" t="s">
        <v>172</v>
      </c>
      <c r="B620" s="48">
        <f>C620*1.05</f>
        <v>21</v>
      </c>
      <c r="C620" s="40">
        <v>20</v>
      </c>
      <c r="D620" s="41"/>
      <c r="E620" s="55"/>
      <c r="F620" s="121"/>
      <c r="G620" s="121"/>
      <c r="H620" s="57"/>
      <c r="I620" s="119"/>
      <c r="J620" s="19"/>
    </row>
    <row r="621" spans="1:10" ht="43.5" customHeight="1">
      <c r="A621" s="131" t="s">
        <v>173</v>
      </c>
      <c r="B621" s="96">
        <v>2</v>
      </c>
      <c r="C621" s="96">
        <v>2</v>
      </c>
      <c r="D621" s="125"/>
      <c r="E621" s="134"/>
      <c r="F621" s="134"/>
      <c r="G621" s="36"/>
      <c r="H621" s="34"/>
      <c r="I621" s="37"/>
      <c r="J621" s="19"/>
    </row>
    <row r="622" spans="1:10" ht="43.5" customHeight="1">
      <c r="A622" s="115" t="s">
        <v>167</v>
      </c>
      <c r="B622" s="121">
        <f>C622*1.35</f>
        <v>2.7</v>
      </c>
      <c r="C622" s="57">
        <v>2</v>
      </c>
      <c r="D622" s="56"/>
      <c r="E622" s="121"/>
      <c r="F622" s="121"/>
      <c r="G622" s="121"/>
      <c r="H622" s="34"/>
      <c r="I622" s="138"/>
      <c r="J622" s="19"/>
    </row>
    <row r="623" spans="1:10" ht="24.75" customHeight="1">
      <c r="A623" s="332" t="s">
        <v>238</v>
      </c>
      <c r="B623" s="351"/>
      <c r="C623" s="351"/>
      <c r="D623" s="219" t="s">
        <v>305</v>
      </c>
      <c r="E623" s="2">
        <v>2.5</v>
      </c>
      <c r="F623" s="2">
        <v>2.7</v>
      </c>
      <c r="G623" s="2">
        <v>7.6</v>
      </c>
      <c r="H623" s="34">
        <f>E623*4+F623*9+G623*4</f>
        <v>64.69999999999999</v>
      </c>
      <c r="I623" s="9">
        <v>2.99</v>
      </c>
      <c r="J623" s="19"/>
    </row>
    <row r="624" spans="1:10" ht="24.75" customHeight="1">
      <c r="A624" s="78" t="s">
        <v>49</v>
      </c>
      <c r="B624" s="57">
        <f>C624*1.33</f>
        <v>47.88</v>
      </c>
      <c r="C624" s="4">
        <v>36</v>
      </c>
      <c r="D624" s="163"/>
      <c r="E624" s="101"/>
      <c r="F624" s="101"/>
      <c r="G624" s="101"/>
      <c r="H624" s="56"/>
      <c r="I624" s="89"/>
      <c r="J624" s="19"/>
    </row>
    <row r="625" spans="1:10" ht="24.75" customHeight="1">
      <c r="A625" s="78" t="s">
        <v>50</v>
      </c>
      <c r="B625" s="57">
        <f>C625*1.43</f>
        <v>51.48</v>
      </c>
      <c r="C625" s="4">
        <v>36</v>
      </c>
      <c r="D625" s="163"/>
      <c r="E625" s="101"/>
      <c r="F625" s="101"/>
      <c r="G625" s="101"/>
      <c r="H625" s="56"/>
      <c r="I625" s="89"/>
      <c r="J625" s="19"/>
    </row>
    <row r="626" spans="1:10" ht="24.75" customHeight="1">
      <c r="A626" s="78" t="s">
        <v>51</v>
      </c>
      <c r="B626" s="57">
        <f>C626*1.54</f>
        <v>55.44</v>
      </c>
      <c r="C626" s="4">
        <v>36</v>
      </c>
      <c r="D626" s="163"/>
      <c r="E626" s="101"/>
      <c r="F626" s="101"/>
      <c r="G626" s="101"/>
      <c r="H626" s="56"/>
      <c r="I626" s="89"/>
      <c r="J626" s="19"/>
    </row>
    <row r="627" spans="1:10" ht="24.75" customHeight="1">
      <c r="A627" s="78" t="s">
        <v>52</v>
      </c>
      <c r="B627" s="57">
        <f>C627*1.67</f>
        <v>60.12</v>
      </c>
      <c r="C627" s="4">
        <v>36</v>
      </c>
      <c r="D627" s="163"/>
      <c r="E627" s="101"/>
      <c r="F627" s="101"/>
      <c r="G627" s="101"/>
      <c r="H627" s="56"/>
      <c r="I627" s="89"/>
      <c r="J627" s="19"/>
    </row>
    <row r="628" spans="1:10" ht="24.75" customHeight="1">
      <c r="A628" s="78" t="s">
        <v>53</v>
      </c>
      <c r="B628" s="93">
        <f>C628*1.25</f>
        <v>11.25</v>
      </c>
      <c r="C628" s="96">
        <v>9</v>
      </c>
      <c r="D628" s="163"/>
      <c r="E628" s="101"/>
      <c r="F628" s="101"/>
      <c r="G628" s="101"/>
      <c r="H628" s="56"/>
      <c r="I628" s="89"/>
      <c r="J628" s="19"/>
    </row>
    <row r="629" spans="1:10" ht="24.75" customHeight="1">
      <c r="A629" s="78" t="s">
        <v>45</v>
      </c>
      <c r="B629" s="101">
        <f>C629*1.33</f>
        <v>11.97</v>
      </c>
      <c r="C629" s="96">
        <v>9</v>
      </c>
      <c r="D629" s="163"/>
      <c r="E629" s="101"/>
      <c r="F629" s="101"/>
      <c r="G629" s="101"/>
      <c r="H629" s="56"/>
      <c r="I629" s="89"/>
      <c r="J629" s="20"/>
    </row>
    <row r="630" spans="1:10" ht="24.75" customHeight="1">
      <c r="A630" s="78" t="s">
        <v>54</v>
      </c>
      <c r="B630" s="93">
        <f>C630*1.19</f>
        <v>10.709999999999999</v>
      </c>
      <c r="C630" s="96">
        <v>9</v>
      </c>
      <c r="D630" s="163"/>
      <c r="E630" s="101"/>
      <c r="F630" s="101"/>
      <c r="G630" s="101"/>
      <c r="H630" s="56"/>
      <c r="I630" s="89"/>
      <c r="J630" s="20"/>
    </row>
    <row r="631" spans="1:10" ht="24.75" customHeight="1">
      <c r="A631" s="78" t="s">
        <v>60</v>
      </c>
      <c r="B631" s="93">
        <f>C631*1.25</f>
        <v>25</v>
      </c>
      <c r="C631" s="96">
        <v>20</v>
      </c>
      <c r="D631" s="163"/>
      <c r="E631" s="101"/>
      <c r="F631" s="101"/>
      <c r="G631" s="101"/>
      <c r="H631" s="56"/>
      <c r="I631" s="89"/>
      <c r="J631" s="26"/>
    </row>
    <row r="632" spans="1:10" ht="43.5" customHeight="1">
      <c r="A632" s="32" t="s">
        <v>106</v>
      </c>
      <c r="B632" s="93">
        <f>C632*1.54</f>
        <v>15.4</v>
      </c>
      <c r="C632" s="96">
        <v>10</v>
      </c>
      <c r="D632" s="163"/>
      <c r="E632" s="101"/>
      <c r="F632" s="101"/>
      <c r="G632" s="101"/>
      <c r="H632" s="56"/>
      <c r="I632" s="89"/>
      <c r="J632" s="26"/>
    </row>
    <row r="633" spans="1:10" ht="24.75" customHeight="1">
      <c r="A633" s="78" t="s">
        <v>41</v>
      </c>
      <c r="B633" s="96">
        <v>3</v>
      </c>
      <c r="C633" s="96">
        <v>3</v>
      </c>
      <c r="D633" s="163"/>
      <c r="E633" s="101"/>
      <c r="F633" s="101"/>
      <c r="G633" s="101"/>
      <c r="H633" s="56"/>
      <c r="I633" s="89"/>
      <c r="J633" s="27"/>
    </row>
    <row r="634" spans="1:10" ht="24.75" customHeight="1">
      <c r="A634" s="78" t="s">
        <v>55</v>
      </c>
      <c r="B634" s="96">
        <v>5</v>
      </c>
      <c r="C634" s="96">
        <v>5</v>
      </c>
      <c r="D634" s="96"/>
      <c r="E634" s="101"/>
      <c r="F634" s="101"/>
      <c r="G634" s="101"/>
      <c r="H634" s="56"/>
      <c r="I634" s="244"/>
      <c r="J634" s="27"/>
    </row>
    <row r="635" spans="1:10" ht="43.5" customHeight="1">
      <c r="A635" s="216" t="s">
        <v>242</v>
      </c>
      <c r="B635" s="101">
        <v>0.1</v>
      </c>
      <c r="C635" s="101">
        <v>0.1</v>
      </c>
      <c r="D635" s="56"/>
      <c r="E635" s="119"/>
      <c r="F635" s="119"/>
      <c r="G635" s="119"/>
      <c r="H635" s="57"/>
      <c r="I635" s="119"/>
      <c r="J635" s="19"/>
    </row>
    <row r="636" spans="1:10" ht="24.75" customHeight="1">
      <c r="A636" s="333" t="s">
        <v>221</v>
      </c>
      <c r="B636" s="333"/>
      <c r="C636" s="333"/>
      <c r="D636" s="45">
        <v>160</v>
      </c>
      <c r="E636" s="134">
        <v>11.9</v>
      </c>
      <c r="F636" s="134">
        <v>8.4</v>
      </c>
      <c r="G636" s="134">
        <v>25.4</v>
      </c>
      <c r="H636" s="34">
        <f>E636*4+F636*9+G636*4</f>
        <v>224.8</v>
      </c>
      <c r="I636" s="153">
        <v>0.22</v>
      </c>
      <c r="J636" s="19"/>
    </row>
    <row r="637" spans="1:10" ht="24.75" customHeight="1">
      <c r="A637" s="164" t="s">
        <v>253</v>
      </c>
      <c r="B637" s="35">
        <f>C637*1.18</f>
        <v>55.459999999999994</v>
      </c>
      <c r="C637" s="93">
        <v>47</v>
      </c>
      <c r="D637" s="114"/>
      <c r="E637" s="240"/>
      <c r="F637" s="65"/>
      <c r="G637" s="65"/>
      <c r="H637" s="43"/>
      <c r="I637" s="65"/>
      <c r="J637" s="19"/>
    </row>
    <row r="638" spans="1:10" ht="24.75" customHeight="1">
      <c r="A638" s="80" t="s">
        <v>56</v>
      </c>
      <c r="B638" s="35">
        <f>C638*1.36</f>
        <v>63.92</v>
      </c>
      <c r="C638" s="93">
        <v>47</v>
      </c>
      <c r="D638" s="114"/>
      <c r="E638" s="240"/>
      <c r="F638" s="240"/>
      <c r="G638" s="240"/>
      <c r="H638" s="240"/>
      <c r="I638" s="240"/>
      <c r="J638" s="19"/>
    </row>
    <row r="639" spans="1:10" ht="24.75" customHeight="1">
      <c r="A639" s="152" t="s">
        <v>100</v>
      </c>
      <c r="B639" s="174">
        <v>47</v>
      </c>
      <c r="C639" s="88">
        <v>47</v>
      </c>
      <c r="D639" s="11"/>
      <c r="E639" s="11"/>
      <c r="F639" s="56"/>
      <c r="G639" s="56"/>
      <c r="H639" s="56"/>
      <c r="I639" s="281"/>
      <c r="J639" s="19"/>
    </row>
    <row r="640" spans="1:10" ht="24.75" customHeight="1">
      <c r="A640" s="131" t="s">
        <v>46</v>
      </c>
      <c r="B640" s="252">
        <v>5</v>
      </c>
      <c r="C640" s="57">
        <v>5</v>
      </c>
      <c r="D640" s="278"/>
      <c r="E640" s="137"/>
      <c r="F640" s="137"/>
      <c r="G640" s="137"/>
      <c r="H640" s="137"/>
      <c r="I640" s="137"/>
      <c r="J640" s="19"/>
    </row>
    <row r="641" spans="1:10" ht="24.75" customHeight="1">
      <c r="A641" s="144" t="s">
        <v>277</v>
      </c>
      <c r="B641" s="118"/>
      <c r="C641" s="241">
        <v>30</v>
      </c>
      <c r="D641" s="114"/>
      <c r="E641" s="240"/>
      <c r="F641" s="65"/>
      <c r="G641" s="65"/>
      <c r="H641" s="43"/>
      <c r="I641" s="65"/>
      <c r="J641" s="19"/>
    </row>
    <row r="642" spans="1:10" ht="24.75" customHeight="1">
      <c r="A642" s="110" t="s">
        <v>67</v>
      </c>
      <c r="B642" s="41">
        <v>34</v>
      </c>
      <c r="C642" s="41">
        <v>34</v>
      </c>
      <c r="D642" s="278"/>
      <c r="E642" s="242"/>
      <c r="F642" s="242"/>
      <c r="G642" s="242"/>
      <c r="H642" s="243"/>
      <c r="I642" s="242"/>
      <c r="J642" s="19"/>
    </row>
    <row r="643" spans="1:10" ht="24.75" customHeight="1">
      <c r="A643" s="78" t="s">
        <v>53</v>
      </c>
      <c r="B643" s="43">
        <f>C643*1.25</f>
        <v>37.5</v>
      </c>
      <c r="C643" s="43">
        <v>30</v>
      </c>
      <c r="D643" s="278"/>
      <c r="E643" s="137"/>
      <c r="F643" s="126"/>
      <c r="G643" s="126"/>
      <c r="H643" s="88"/>
      <c r="I643" s="126"/>
      <c r="J643" s="19"/>
    </row>
    <row r="644" spans="1:10" ht="24.75" customHeight="1">
      <c r="A644" s="61" t="s">
        <v>45</v>
      </c>
      <c r="B644" s="43">
        <f>C644*1.33</f>
        <v>39.900000000000006</v>
      </c>
      <c r="C644" s="43">
        <v>30</v>
      </c>
      <c r="D644" s="278"/>
      <c r="E644" s="240"/>
      <c r="F644" s="65"/>
      <c r="G644" s="65"/>
      <c r="H644" s="43"/>
      <c r="I644" s="65"/>
      <c r="J644" s="19"/>
    </row>
    <row r="645" spans="1:10" ht="24.75" customHeight="1">
      <c r="A645" s="32" t="s">
        <v>54</v>
      </c>
      <c r="B645" s="43">
        <f>C645*1.19</f>
        <v>14.28</v>
      </c>
      <c r="C645" s="43">
        <v>12</v>
      </c>
      <c r="D645" s="278"/>
      <c r="E645" s="240"/>
      <c r="F645" s="65"/>
      <c r="G645" s="65"/>
      <c r="H645" s="43"/>
      <c r="I645" s="65"/>
      <c r="J645" s="19"/>
    </row>
    <row r="646" spans="1:10" ht="24.75" customHeight="1">
      <c r="A646" s="346" t="s">
        <v>302</v>
      </c>
      <c r="B646" s="346"/>
      <c r="C646" s="346"/>
      <c r="D646" s="279">
        <v>120</v>
      </c>
      <c r="E646" s="36">
        <v>0.1</v>
      </c>
      <c r="F646" s="36">
        <v>0</v>
      </c>
      <c r="G646" s="36">
        <v>13.5</v>
      </c>
      <c r="H646" s="34">
        <f>E646*4+F646*9+G646*4</f>
        <v>54.4</v>
      </c>
      <c r="I646" s="37">
        <v>5.3</v>
      </c>
      <c r="J646" s="19"/>
    </row>
    <row r="647" spans="1:10" s="71" customFormat="1" ht="24.75" customHeight="1">
      <c r="A647" s="131" t="s">
        <v>327</v>
      </c>
      <c r="B647" s="132">
        <v>14.6</v>
      </c>
      <c r="C647" s="132">
        <v>14</v>
      </c>
      <c r="D647" s="279"/>
      <c r="E647" s="279"/>
      <c r="F647" s="36"/>
      <c r="G647" s="36"/>
      <c r="H647" s="36"/>
      <c r="I647" s="36"/>
      <c r="J647" s="72"/>
    </row>
    <row r="648" spans="1:10" ht="24.75" customHeight="1">
      <c r="A648" s="131" t="s">
        <v>328</v>
      </c>
      <c r="B648" s="132">
        <v>15</v>
      </c>
      <c r="C648" s="132">
        <v>14</v>
      </c>
      <c r="D648" s="36"/>
      <c r="E648" s="279"/>
      <c r="F648" s="36"/>
      <c r="G648" s="36"/>
      <c r="H648" s="36"/>
      <c r="I648" s="36"/>
      <c r="J648" s="19"/>
    </row>
    <row r="649" spans="1:10" ht="24.75" customHeight="1">
      <c r="A649" s="110" t="s">
        <v>40</v>
      </c>
      <c r="B649" s="56">
        <v>10</v>
      </c>
      <c r="C649" s="56">
        <v>10</v>
      </c>
      <c r="D649" s="279"/>
      <c r="E649" s="36"/>
      <c r="F649" s="133"/>
      <c r="G649" s="134"/>
      <c r="H649" s="125"/>
      <c r="I649" s="119"/>
      <c r="J649" s="31"/>
    </row>
    <row r="650" spans="1:10" ht="24.75" customHeight="1">
      <c r="A650" s="362" t="s">
        <v>136</v>
      </c>
      <c r="B650" s="363"/>
      <c r="C650" s="363"/>
      <c r="D650" s="363"/>
      <c r="E650" s="363"/>
      <c r="F650" s="363"/>
      <c r="G650" s="363"/>
      <c r="H650" s="363"/>
      <c r="I650" s="364"/>
      <c r="J650" s="16"/>
    </row>
    <row r="651" spans="1:10" ht="43.5" customHeight="1">
      <c r="A651" s="332" t="s">
        <v>257</v>
      </c>
      <c r="B651" s="332"/>
      <c r="C651" s="332"/>
      <c r="D651" s="279">
        <v>120</v>
      </c>
      <c r="E651" s="36">
        <v>0.1</v>
      </c>
      <c r="F651" s="36">
        <v>0.1</v>
      </c>
      <c r="G651" s="36">
        <v>12.4</v>
      </c>
      <c r="H651" s="34">
        <f>G651*4+F651*9+E651*4</f>
        <v>50.9</v>
      </c>
      <c r="I651" s="37">
        <v>1.1</v>
      </c>
      <c r="J651" s="16"/>
    </row>
    <row r="652" spans="1:10" ht="43.5" customHeight="1">
      <c r="A652" s="131" t="s">
        <v>130</v>
      </c>
      <c r="B652" s="121">
        <f>C652*1.14</f>
        <v>27.36</v>
      </c>
      <c r="C652" s="4">
        <v>24</v>
      </c>
      <c r="D652" s="1"/>
      <c r="E652" s="2"/>
      <c r="F652" s="2"/>
      <c r="G652" s="2"/>
      <c r="H652" s="1"/>
      <c r="I652" s="122"/>
      <c r="J652" s="16"/>
    </row>
    <row r="653" spans="1:10" ht="43.5" customHeight="1">
      <c r="A653" s="86" t="s">
        <v>258</v>
      </c>
      <c r="B653" s="79">
        <f>C653*1.11</f>
        <v>26.64</v>
      </c>
      <c r="C653" s="4">
        <v>24</v>
      </c>
      <c r="D653" s="1"/>
      <c r="E653" s="2"/>
      <c r="F653" s="2"/>
      <c r="G653" s="2"/>
      <c r="H653" s="1"/>
      <c r="I653" s="37"/>
      <c r="J653" s="16"/>
    </row>
    <row r="654" spans="1:10" ht="24.75" customHeight="1">
      <c r="A654" s="86" t="s">
        <v>259</v>
      </c>
      <c r="B654" s="79">
        <f>C654*1.11</f>
        <v>26.64</v>
      </c>
      <c r="C654" s="4">
        <v>24</v>
      </c>
      <c r="D654" s="1"/>
      <c r="E654" s="2"/>
      <c r="F654" s="2"/>
      <c r="G654" s="2"/>
      <c r="H654" s="1"/>
      <c r="I654" s="37"/>
      <c r="J654" s="16"/>
    </row>
    <row r="655" spans="1:10" ht="24.75" customHeight="1">
      <c r="A655" s="86" t="s">
        <v>260</v>
      </c>
      <c r="B655" s="121">
        <f>C655*1.16</f>
        <v>27.839999999999996</v>
      </c>
      <c r="C655" s="4">
        <v>24</v>
      </c>
      <c r="D655" s="1"/>
      <c r="E655" s="2"/>
      <c r="F655" s="2"/>
      <c r="G655" s="2"/>
      <c r="H655" s="1"/>
      <c r="I655" s="37"/>
      <c r="J655" s="19"/>
    </row>
    <row r="656" spans="1:10" ht="24.75" customHeight="1">
      <c r="A656" s="86" t="s">
        <v>261</v>
      </c>
      <c r="B656" s="57">
        <f>C656*1.5</f>
        <v>36</v>
      </c>
      <c r="C656" s="4">
        <v>24</v>
      </c>
      <c r="D656" s="1"/>
      <c r="E656" s="2"/>
      <c r="F656" s="2"/>
      <c r="G656" s="2"/>
      <c r="H656" s="1"/>
      <c r="I656" s="37"/>
      <c r="J656" s="19"/>
    </row>
    <row r="657" spans="1:10" ht="24.75" customHeight="1">
      <c r="A657" s="86" t="s">
        <v>262</v>
      </c>
      <c r="B657" s="121">
        <f>C657*1.05</f>
        <v>25.200000000000003</v>
      </c>
      <c r="C657" s="4">
        <v>24</v>
      </c>
      <c r="D657" s="1"/>
      <c r="E657" s="2"/>
      <c r="F657" s="2"/>
      <c r="G657" s="2"/>
      <c r="H657" s="1"/>
      <c r="I657" s="37"/>
      <c r="J657" s="30"/>
    </row>
    <row r="658" spans="1:10" ht="24.75" customHeight="1">
      <c r="A658" s="135" t="s">
        <v>40</v>
      </c>
      <c r="B658" s="96">
        <v>7</v>
      </c>
      <c r="C658" s="96">
        <v>7</v>
      </c>
      <c r="D658" s="96"/>
      <c r="E658" s="101" t="s">
        <v>241</v>
      </c>
      <c r="F658" s="101"/>
      <c r="G658" s="101"/>
      <c r="H658" s="101"/>
      <c r="I658" s="101"/>
      <c r="J658" s="19"/>
    </row>
    <row r="659" spans="1:10" ht="24.75" customHeight="1">
      <c r="A659" s="325" t="s">
        <v>127</v>
      </c>
      <c r="B659" s="325"/>
      <c r="C659" s="325"/>
      <c r="D659" s="1">
        <v>15</v>
      </c>
      <c r="E659" s="2">
        <v>1.2</v>
      </c>
      <c r="F659" s="2">
        <v>0.225</v>
      </c>
      <c r="G659" s="2">
        <v>5.7</v>
      </c>
      <c r="H659" s="34">
        <v>29.25</v>
      </c>
      <c r="I659" s="9">
        <v>0</v>
      </c>
      <c r="J659" s="19"/>
    </row>
    <row r="660" spans="1:10" ht="43.5" customHeight="1">
      <c r="A660" s="325" t="s">
        <v>128</v>
      </c>
      <c r="B660" s="325"/>
      <c r="C660" s="325"/>
      <c r="D660" s="1">
        <v>15</v>
      </c>
      <c r="E660" s="2"/>
      <c r="F660" s="2"/>
      <c r="G660" s="2"/>
      <c r="H660" s="2"/>
      <c r="I660" s="2"/>
      <c r="J660" s="19"/>
    </row>
    <row r="661" spans="1:10" ht="24.75" customHeight="1">
      <c r="A661" s="325" t="s">
        <v>37</v>
      </c>
      <c r="B661" s="325"/>
      <c r="C661" s="325"/>
      <c r="D661" s="1">
        <v>30</v>
      </c>
      <c r="E661" s="2">
        <v>1.9714285714285715</v>
      </c>
      <c r="F661" s="2">
        <v>0.34285714285714286</v>
      </c>
      <c r="G661" s="2">
        <v>10.028571428571428</v>
      </c>
      <c r="H661" s="34">
        <v>53.142857142857146</v>
      </c>
      <c r="I661" s="2">
        <v>0</v>
      </c>
      <c r="J661" s="19"/>
    </row>
    <row r="662" spans="1:10" ht="24.75" customHeight="1">
      <c r="A662" s="341" t="s">
        <v>12</v>
      </c>
      <c r="B662" s="341"/>
      <c r="C662" s="341"/>
      <c r="D662" s="155">
        <f>100+D673</f>
        <v>250</v>
      </c>
      <c r="E662" s="127">
        <f>E663+E673</f>
        <v>15</v>
      </c>
      <c r="F662" s="127">
        <f>F663+F673</f>
        <v>8.7</v>
      </c>
      <c r="G662" s="127">
        <f>G663+G673</f>
        <v>17.7</v>
      </c>
      <c r="H662" s="141">
        <f>H663+H673</f>
        <v>210.1</v>
      </c>
      <c r="I662" s="316">
        <f>I663+I673</f>
        <v>1.1400000000000001</v>
      </c>
      <c r="J662" s="19"/>
    </row>
    <row r="663" spans="1:10" ht="43.5" customHeight="1">
      <c r="A663" s="319" t="s">
        <v>285</v>
      </c>
      <c r="B663" s="320"/>
      <c r="C663" s="321"/>
      <c r="D663" s="279" t="s">
        <v>126</v>
      </c>
      <c r="E663" s="36">
        <v>13.4</v>
      </c>
      <c r="F663" s="36">
        <v>5.8</v>
      </c>
      <c r="G663" s="36">
        <v>15.3</v>
      </c>
      <c r="H663" s="34">
        <v>168</v>
      </c>
      <c r="I663" s="279">
        <v>0.14</v>
      </c>
      <c r="J663" s="19"/>
    </row>
    <row r="664" spans="1:10" ht="24.75" customHeight="1">
      <c r="A664" s="110" t="s">
        <v>66</v>
      </c>
      <c r="B664" s="57">
        <v>59.07692307692307</v>
      </c>
      <c r="C664" s="57">
        <v>58.46153846153846</v>
      </c>
      <c r="D664" s="277"/>
      <c r="E664" s="277"/>
      <c r="F664" s="277"/>
      <c r="G664" s="277"/>
      <c r="H664" s="277"/>
      <c r="I664" s="277"/>
      <c r="J664" s="19"/>
    </row>
    <row r="665" spans="1:10" ht="24.75" customHeight="1">
      <c r="A665" s="110" t="s">
        <v>58</v>
      </c>
      <c r="B665" s="57">
        <v>2</v>
      </c>
      <c r="C665" s="57">
        <v>2</v>
      </c>
      <c r="D665" s="277"/>
      <c r="E665" s="151"/>
      <c r="F665" s="151"/>
      <c r="G665" s="151"/>
      <c r="H665" s="151"/>
      <c r="I665" s="122"/>
      <c r="J665" s="19"/>
    </row>
    <row r="666" spans="1:10" ht="24.75" customHeight="1">
      <c r="A666" s="110" t="s">
        <v>132</v>
      </c>
      <c r="B666" s="57">
        <v>5</v>
      </c>
      <c r="C666" s="57">
        <v>5</v>
      </c>
      <c r="D666" s="277"/>
      <c r="E666" s="277"/>
      <c r="F666" s="36"/>
      <c r="G666" s="36"/>
      <c r="H666" s="34"/>
      <c r="I666" s="279"/>
      <c r="J666" s="19"/>
    </row>
    <row r="667" spans="1:10" ht="24.75" customHeight="1">
      <c r="A667" s="136" t="s">
        <v>40</v>
      </c>
      <c r="B667" s="57">
        <v>8</v>
      </c>
      <c r="C667" s="57">
        <v>8</v>
      </c>
      <c r="D667" s="277"/>
      <c r="E667" s="277"/>
      <c r="F667" s="277"/>
      <c r="G667" s="277"/>
      <c r="H667" s="277"/>
      <c r="I667" s="277"/>
      <c r="J667" s="19"/>
    </row>
    <row r="668" spans="1:10" ht="24.75" customHeight="1">
      <c r="A668" s="110" t="s">
        <v>59</v>
      </c>
      <c r="B668" s="57">
        <v>7</v>
      </c>
      <c r="C668" s="57">
        <v>7</v>
      </c>
      <c r="D668" s="277"/>
      <c r="E668" s="277"/>
      <c r="F668" s="41"/>
      <c r="G668" s="41"/>
      <c r="H668" s="121"/>
      <c r="I668" s="121"/>
      <c r="J668" s="19"/>
    </row>
    <row r="669" spans="1:10" ht="24.75" customHeight="1">
      <c r="A669" s="110" t="s">
        <v>109</v>
      </c>
      <c r="B669" s="57">
        <v>6</v>
      </c>
      <c r="C669" s="57">
        <v>6</v>
      </c>
      <c r="D669" s="277"/>
      <c r="E669" s="277"/>
      <c r="F669" s="41"/>
      <c r="G669" s="41"/>
      <c r="H669" s="121"/>
      <c r="I669" s="121"/>
      <c r="J669" s="19"/>
    </row>
    <row r="670" spans="1:10" ht="24.75" customHeight="1">
      <c r="A670" s="110" t="s">
        <v>99</v>
      </c>
      <c r="B670" s="57">
        <v>2</v>
      </c>
      <c r="C670" s="57">
        <v>2</v>
      </c>
      <c r="D670" s="277"/>
      <c r="E670" s="277"/>
      <c r="F670" s="277"/>
      <c r="G670" s="277"/>
      <c r="H670" s="277"/>
      <c r="I670" s="277"/>
      <c r="J670" s="19"/>
    </row>
    <row r="671" spans="1:10" ht="24.75" customHeight="1">
      <c r="A671" s="110" t="s">
        <v>286</v>
      </c>
      <c r="B671" s="57"/>
      <c r="C671" s="57">
        <v>80</v>
      </c>
      <c r="D671" s="281"/>
      <c r="E671" s="281"/>
      <c r="F671" s="281"/>
      <c r="G671" s="281"/>
      <c r="H671" s="281"/>
      <c r="I671" s="281"/>
      <c r="J671" s="19"/>
    </row>
    <row r="672" spans="1:10" ht="24.75" customHeight="1">
      <c r="A672" s="110" t="s">
        <v>131</v>
      </c>
      <c r="B672" s="57">
        <v>20</v>
      </c>
      <c r="C672" s="57">
        <v>20</v>
      </c>
      <c r="D672" s="277"/>
      <c r="E672" s="277"/>
      <c r="F672" s="277"/>
      <c r="G672" s="277"/>
      <c r="H672" s="277"/>
      <c r="I672" s="277"/>
      <c r="J672" s="19"/>
    </row>
    <row r="673" spans="1:10" ht="43.5" customHeight="1">
      <c r="A673" s="157" t="s">
        <v>156</v>
      </c>
      <c r="B673" s="56">
        <v>155</v>
      </c>
      <c r="C673" s="56">
        <v>150</v>
      </c>
      <c r="D673" s="124">
        <v>150</v>
      </c>
      <c r="E673" s="133">
        <v>1.6</v>
      </c>
      <c r="F673" s="133">
        <v>2.9</v>
      </c>
      <c r="G673" s="133">
        <v>2.4</v>
      </c>
      <c r="H673" s="117">
        <f>E673*4+F673*9+G673*4</f>
        <v>42.1</v>
      </c>
      <c r="I673" s="37">
        <v>1</v>
      </c>
      <c r="J673" s="19"/>
    </row>
    <row r="674" spans="1:10" ht="24.75" customHeight="1">
      <c r="A674" s="341" t="s">
        <v>22</v>
      </c>
      <c r="B674" s="342"/>
      <c r="C674" s="342"/>
      <c r="D674" s="342"/>
      <c r="E674" s="59">
        <f>E589+E607+E662+E605</f>
        <v>43.771428571428565</v>
      </c>
      <c r="F674" s="59">
        <f>F589+F607+F662+F605</f>
        <v>28.27285714285714</v>
      </c>
      <c r="G674" s="59">
        <f>G589+G607+G662+G605</f>
        <v>149.72857142857143</v>
      </c>
      <c r="H674" s="141">
        <f>H589+H607+H662+H605</f>
        <v>1031.037857142857</v>
      </c>
      <c r="I674" s="59">
        <f>I589+I607+I662+I605</f>
        <v>14.984166666666667</v>
      </c>
      <c r="J674" s="19"/>
    </row>
    <row r="675" spans="1:10" ht="24.75" customHeight="1">
      <c r="A675" s="352" t="s">
        <v>18</v>
      </c>
      <c r="B675" s="352"/>
      <c r="C675" s="352"/>
      <c r="D675" s="352"/>
      <c r="E675" s="352"/>
      <c r="F675" s="352"/>
      <c r="G675" s="352"/>
      <c r="H675" s="352"/>
      <c r="I675" s="352"/>
      <c r="J675" s="67"/>
    </row>
    <row r="676" spans="1:10" ht="24.75" customHeight="1">
      <c r="A676" s="337" t="s">
        <v>1</v>
      </c>
      <c r="B676" s="337" t="s">
        <v>2</v>
      </c>
      <c r="C676" s="337" t="s">
        <v>3</v>
      </c>
      <c r="D676" s="337" t="s">
        <v>4</v>
      </c>
      <c r="E676" s="337"/>
      <c r="F676" s="337"/>
      <c r="G676" s="337"/>
      <c r="H676" s="337"/>
      <c r="I676" s="33" t="s">
        <v>230</v>
      </c>
      <c r="J676" s="19"/>
    </row>
    <row r="677" spans="1:10" ht="24.75" customHeight="1">
      <c r="A677" s="337"/>
      <c r="B677" s="337"/>
      <c r="C677" s="337"/>
      <c r="D677" s="14" t="s">
        <v>5</v>
      </c>
      <c r="E677" s="14" t="s">
        <v>6</v>
      </c>
      <c r="F677" s="14" t="s">
        <v>7</v>
      </c>
      <c r="G677" s="14" t="s">
        <v>8</v>
      </c>
      <c r="H677" s="98" t="s">
        <v>9</v>
      </c>
      <c r="I677" s="33" t="s">
        <v>86</v>
      </c>
      <c r="J677" s="19"/>
    </row>
    <row r="678" spans="1:10" ht="24.75" customHeight="1">
      <c r="A678" s="341" t="s">
        <v>10</v>
      </c>
      <c r="B678" s="341"/>
      <c r="C678" s="341"/>
      <c r="D678" s="58">
        <f>D679+25+D696</f>
        <v>355</v>
      </c>
      <c r="E678" s="59">
        <f>E679+E693+E696</f>
        <v>11.2</v>
      </c>
      <c r="F678" s="59">
        <f>F679+F693+F696</f>
        <v>12</v>
      </c>
      <c r="G678" s="59">
        <f>G679+G693+G696</f>
        <v>40.9</v>
      </c>
      <c r="H678" s="49">
        <f>H679+H693+H696</f>
        <v>316.4</v>
      </c>
      <c r="I678" s="261">
        <f>I679+I693+I696</f>
        <v>1.04</v>
      </c>
      <c r="J678" s="19"/>
    </row>
    <row r="679" spans="1:10" ht="24.75" customHeight="1">
      <c r="A679" s="331" t="s">
        <v>124</v>
      </c>
      <c r="B679" s="383"/>
      <c r="C679" s="383"/>
      <c r="D679" s="279">
        <v>150</v>
      </c>
      <c r="E679" s="36">
        <v>5</v>
      </c>
      <c r="F679" s="36">
        <v>5.2</v>
      </c>
      <c r="G679" s="36">
        <v>15.9</v>
      </c>
      <c r="H679" s="34">
        <f>E679*4+F679*9+G679*4</f>
        <v>130.4</v>
      </c>
      <c r="I679" s="37">
        <v>0.26</v>
      </c>
      <c r="J679" s="19"/>
    </row>
    <row r="680" spans="1:10" ht="24.75" customHeight="1">
      <c r="A680" s="110" t="s">
        <v>73</v>
      </c>
      <c r="B680" s="41">
        <v>8</v>
      </c>
      <c r="C680" s="41">
        <v>8</v>
      </c>
      <c r="D680" s="279"/>
      <c r="E680" s="279"/>
      <c r="F680" s="36"/>
      <c r="G680" s="36"/>
      <c r="H680" s="34"/>
      <c r="I680" s="34"/>
      <c r="J680" s="19"/>
    </row>
    <row r="681" spans="1:10" ht="24.75" customHeight="1">
      <c r="A681" s="115" t="s">
        <v>39</v>
      </c>
      <c r="B681" s="56">
        <v>8</v>
      </c>
      <c r="C681" s="56">
        <v>8</v>
      </c>
      <c r="D681" s="279"/>
      <c r="E681" s="279"/>
      <c r="F681" s="36"/>
      <c r="G681" s="279"/>
      <c r="H681" s="279"/>
      <c r="I681" s="279"/>
      <c r="J681" s="19"/>
    </row>
    <row r="682" spans="1:10" ht="24.75" customHeight="1">
      <c r="A682" s="115" t="s">
        <v>65</v>
      </c>
      <c r="B682" s="56">
        <v>8</v>
      </c>
      <c r="C682" s="56">
        <v>8</v>
      </c>
      <c r="D682" s="279"/>
      <c r="E682" s="279"/>
      <c r="F682" s="214"/>
      <c r="G682" s="215"/>
      <c r="H682" s="92"/>
      <c r="I682" s="92"/>
      <c r="J682" s="19"/>
    </row>
    <row r="683" spans="1:10" ht="24.75" customHeight="1">
      <c r="A683" s="115" t="s">
        <v>84</v>
      </c>
      <c r="B683" s="56">
        <v>127</v>
      </c>
      <c r="C683" s="56">
        <v>127</v>
      </c>
      <c r="D683" s="279"/>
      <c r="E683" s="279"/>
      <c r="F683" s="215"/>
      <c r="G683" s="215"/>
      <c r="H683" s="92"/>
      <c r="I683" s="92"/>
      <c r="J683" s="19"/>
    </row>
    <row r="684" spans="1:10" ht="24.75" customHeight="1">
      <c r="A684" s="115" t="s">
        <v>40</v>
      </c>
      <c r="B684" s="56">
        <v>2.5</v>
      </c>
      <c r="C684" s="56">
        <v>2.5</v>
      </c>
      <c r="D684" s="279"/>
      <c r="E684" s="215"/>
      <c r="F684" s="215"/>
      <c r="G684" s="215"/>
      <c r="H684" s="92"/>
      <c r="I684" s="92"/>
      <c r="J684" s="19"/>
    </row>
    <row r="685" spans="1:10" ht="24.75" customHeight="1">
      <c r="A685" s="115" t="s">
        <v>41</v>
      </c>
      <c r="B685" s="56">
        <v>3</v>
      </c>
      <c r="C685" s="56">
        <v>3</v>
      </c>
      <c r="D685" s="279"/>
      <c r="E685" s="215"/>
      <c r="F685" s="215"/>
      <c r="G685" s="215"/>
      <c r="H685" s="92"/>
      <c r="I685" s="92"/>
      <c r="J685" s="19"/>
    </row>
    <row r="686" spans="1:10" ht="24.75" customHeight="1">
      <c r="A686" s="365" t="s">
        <v>136</v>
      </c>
      <c r="B686" s="366"/>
      <c r="C686" s="366"/>
      <c r="D686" s="366"/>
      <c r="E686" s="366"/>
      <c r="F686" s="366"/>
      <c r="G686" s="366"/>
      <c r="H686" s="366"/>
      <c r="I686" s="367"/>
      <c r="J686" s="19"/>
    </row>
    <row r="687" spans="1:10" ht="24.75" customHeight="1">
      <c r="A687" s="331" t="s">
        <v>330</v>
      </c>
      <c r="B687" s="331"/>
      <c r="C687" s="331"/>
      <c r="D687" s="279">
        <v>150</v>
      </c>
      <c r="E687" s="36">
        <v>5.3</v>
      </c>
      <c r="F687" s="36">
        <v>5.7</v>
      </c>
      <c r="G687" s="36">
        <v>14.2</v>
      </c>
      <c r="H687" s="117">
        <f>E687*4+F687*9+G687*4</f>
        <v>129.3</v>
      </c>
      <c r="I687" s="205">
        <v>0.33</v>
      </c>
      <c r="J687" s="19"/>
    </row>
    <row r="688" spans="1:10" ht="24.75" customHeight="1">
      <c r="A688" s="216" t="s">
        <v>329</v>
      </c>
      <c r="B688" s="57">
        <v>23</v>
      </c>
      <c r="C688" s="57">
        <v>23</v>
      </c>
      <c r="D688" s="56"/>
      <c r="E688" s="55"/>
      <c r="F688" s="55"/>
      <c r="G688" s="55"/>
      <c r="H688" s="41"/>
      <c r="I688" s="119"/>
      <c r="J688" s="19"/>
    </row>
    <row r="689" spans="1:10" ht="24.75" customHeight="1">
      <c r="A689" s="115" t="s">
        <v>84</v>
      </c>
      <c r="B689" s="56">
        <v>135</v>
      </c>
      <c r="C689" s="56">
        <v>135</v>
      </c>
      <c r="D689" s="56"/>
      <c r="E689" s="55"/>
      <c r="F689" s="55"/>
      <c r="G689" s="55"/>
      <c r="H689" s="55"/>
      <c r="I689" s="126"/>
      <c r="J689" s="19"/>
    </row>
    <row r="690" spans="1:10" ht="24.75" customHeight="1">
      <c r="A690" s="115" t="s">
        <v>40</v>
      </c>
      <c r="B690" s="121">
        <v>2.5</v>
      </c>
      <c r="C690" s="121">
        <v>2.5</v>
      </c>
      <c r="D690" s="56"/>
      <c r="E690" s="55"/>
      <c r="F690" s="55"/>
      <c r="G690" s="55"/>
      <c r="H690" s="34"/>
      <c r="I690" s="37"/>
      <c r="J690" s="19"/>
    </row>
    <row r="691" spans="1:10" ht="24.75" customHeight="1">
      <c r="A691" s="136" t="s">
        <v>85</v>
      </c>
      <c r="B691" s="121">
        <v>0.8</v>
      </c>
      <c r="C691" s="121">
        <v>0.8</v>
      </c>
      <c r="D691" s="56"/>
      <c r="E691" s="55"/>
      <c r="F691" s="55"/>
      <c r="G691" s="55"/>
      <c r="H691" s="34"/>
      <c r="I691" s="37"/>
      <c r="J691" s="19"/>
    </row>
    <row r="692" spans="1:10" ht="24.75" customHeight="1">
      <c r="A692" s="115" t="s">
        <v>41</v>
      </c>
      <c r="B692" s="56">
        <v>3</v>
      </c>
      <c r="C692" s="56">
        <v>3</v>
      </c>
      <c r="D692" s="56"/>
      <c r="E692" s="55"/>
      <c r="F692" s="55"/>
      <c r="G692" s="55"/>
      <c r="H692" s="34"/>
      <c r="I692" s="37"/>
      <c r="J692" s="19"/>
    </row>
    <row r="693" spans="1:10" ht="24.75" customHeight="1">
      <c r="A693" s="331" t="s">
        <v>115</v>
      </c>
      <c r="B693" s="331"/>
      <c r="C693" s="331"/>
      <c r="D693" s="149" t="s">
        <v>63</v>
      </c>
      <c r="E693" s="36">
        <v>1.6</v>
      </c>
      <c r="F693" s="36">
        <v>3.5</v>
      </c>
      <c r="G693" s="36">
        <v>9.9</v>
      </c>
      <c r="H693" s="117">
        <f>E693*4+F693*9+G693*4</f>
        <v>77.5</v>
      </c>
      <c r="I693" s="37">
        <v>0</v>
      </c>
      <c r="J693" s="19"/>
    </row>
    <row r="694" spans="1:10" ht="24.75" customHeight="1">
      <c r="A694" s="115" t="s">
        <v>44</v>
      </c>
      <c r="B694" s="56">
        <v>20</v>
      </c>
      <c r="C694" s="56">
        <v>20</v>
      </c>
      <c r="D694" s="56"/>
      <c r="E694" s="121"/>
      <c r="F694" s="121"/>
      <c r="G694" s="121"/>
      <c r="H694" s="56"/>
      <c r="I694" s="122"/>
      <c r="J694" s="19"/>
    </row>
    <row r="695" spans="1:10" ht="24.75" customHeight="1">
      <c r="A695" s="115" t="s">
        <v>41</v>
      </c>
      <c r="B695" s="56">
        <v>5</v>
      </c>
      <c r="C695" s="56">
        <v>5</v>
      </c>
      <c r="D695" s="56"/>
      <c r="E695" s="121"/>
      <c r="F695" s="121"/>
      <c r="G695" s="121"/>
      <c r="H695" s="56"/>
      <c r="I695" s="122"/>
      <c r="J695" s="19"/>
    </row>
    <row r="696" spans="1:10" ht="24.75" customHeight="1">
      <c r="A696" s="325" t="s">
        <v>152</v>
      </c>
      <c r="B696" s="325"/>
      <c r="C696" s="325"/>
      <c r="D696" s="279">
        <v>180</v>
      </c>
      <c r="E696" s="36">
        <v>4.6</v>
      </c>
      <c r="F696" s="36">
        <v>3.3</v>
      </c>
      <c r="G696" s="36">
        <v>15.1</v>
      </c>
      <c r="H696" s="117">
        <f>E696*4+F696*9+G696*4</f>
        <v>108.5</v>
      </c>
      <c r="I696" s="37">
        <v>0.78</v>
      </c>
      <c r="J696" s="30"/>
    </row>
    <row r="697" spans="1:10" ht="24.75" customHeight="1">
      <c r="A697" s="115" t="s">
        <v>107</v>
      </c>
      <c r="B697" s="56">
        <v>1.8</v>
      </c>
      <c r="C697" s="56">
        <v>1.8</v>
      </c>
      <c r="D697" s="56"/>
      <c r="E697" s="121"/>
      <c r="F697" s="121"/>
      <c r="G697" s="121"/>
      <c r="H697" s="56"/>
      <c r="I697" s="122"/>
      <c r="J697" s="19"/>
    </row>
    <row r="698" spans="1:10" ht="24.75" customHeight="1">
      <c r="A698" s="115" t="s">
        <v>84</v>
      </c>
      <c r="B698" s="56">
        <v>130</v>
      </c>
      <c r="C698" s="56">
        <v>130</v>
      </c>
      <c r="D698" s="56"/>
      <c r="E698" s="121"/>
      <c r="F698" s="121"/>
      <c r="G698" s="121"/>
      <c r="H698" s="56"/>
      <c r="I698" s="122"/>
      <c r="J698" s="19"/>
    </row>
    <row r="699" spans="1:10" ht="24.75" customHeight="1">
      <c r="A699" s="115" t="s">
        <v>40</v>
      </c>
      <c r="B699" s="56">
        <v>12</v>
      </c>
      <c r="C699" s="56">
        <v>12</v>
      </c>
      <c r="D699" s="56"/>
      <c r="E699" s="121"/>
      <c r="F699" s="121"/>
      <c r="G699" s="121"/>
      <c r="H699" s="56"/>
      <c r="I699" s="119"/>
      <c r="J699" s="19"/>
    </row>
    <row r="700" spans="1:10" ht="24.75" customHeight="1">
      <c r="A700" s="357" t="s">
        <v>108</v>
      </c>
      <c r="B700" s="357"/>
      <c r="C700" s="357"/>
      <c r="D700" s="145"/>
      <c r="E700" s="59">
        <f>E701</f>
        <v>0.9</v>
      </c>
      <c r="F700" s="59">
        <f>F701</f>
        <v>0.3</v>
      </c>
      <c r="G700" s="59">
        <f>G701</f>
        <v>15.3</v>
      </c>
      <c r="H700" s="49">
        <f>H701</f>
        <v>67.5</v>
      </c>
      <c r="I700" s="59">
        <f>I701</f>
        <v>6</v>
      </c>
      <c r="J700" s="19"/>
    </row>
    <row r="701" spans="1:10" ht="43.5" customHeight="1">
      <c r="A701" s="346" t="s">
        <v>357</v>
      </c>
      <c r="B701" s="346"/>
      <c r="C701" s="346"/>
      <c r="D701" s="68">
        <v>120</v>
      </c>
      <c r="E701" s="123">
        <v>0.9</v>
      </c>
      <c r="F701" s="123">
        <v>0.3</v>
      </c>
      <c r="G701" s="123">
        <v>15.3</v>
      </c>
      <c r="H701" s="117">
        <f>E701*4+F701*9+G701*4</f>
        <v>67.5</v>
      </c>
      <c r="I701" s="36">
        <v>6</v>
      </c>
      <c r="J701" s="19"/>
    </row>
    <row r="702" spans="1:10" ht="24.75" customHeight="1">
      <c r="A702" s="341" t="s">
        <v>11</v>
      </c>
      <c r="B702" s="341"/>
      <c r="C702" s="341"/>
      <c r="D702" s="155">
        <f>D703+165+D746+100+D740</f>
        <v>545</v>
      </c>
      <c r="E702" s="266">
        <f>E703+E715+E729+E740+E746+E749+E751</f>
        <v>25.424999999999997</v>
      </c>
      <c r="F702" s="266">
        <f>F703+F715+F729+F740+F746+F749+F751</f>
        <v>19.075000000000003</v>
      </c>
      <c r="G702" s="266">
        <f>G703+G715+G729+G740+G746+G749+G751</f>
        <v>52.95</v>
      </c>
      <c r="H702" s="156">
        <f>H703+H715+H729+H740+H746+H749+H751</f>
        <v>485.43333333333334</v>
      </c>
      <c r="I702" s="317">
        <f>I703+I715+I729+I740+I746+I749+I751</f>
        <v>7.06</v>
      </c>
      <c r="J702" s="19"/>
    </row>
    <row r="703" spans="1:10" ht="24.75" customHeight="1">
      <c r="A703" s="325" t="s">
        <v>275</v>
      </c>
      <c r="B703" s="325"/>
      <c r="C703" s="325"/>
      <c r="D703" s="1">
        <v>60</v>
      </c>
      <c r="E703" s="2">
        <v>1.2</v>
      </c>
      <c r="F703" s="2">
        <v>3.8</v>
      </c>
      <c r="G703" s="2">
        <v>4.1</v>
      </c>
      <c r="H703" s="117">
        <f>E703*4+F703*9+G703*4</f>
        <v>55.39999999999999</v>
      </c>
      <c r="I703" s="9">
        <v>1.04</v>
      </c>
      <c r="J703" s="19"/>
    </row>
    <row r="704" spans="1:11" ht="24.75" customHeight="1">
      <c r="A704" s="78" t="s">
        <v>53</v>
      </c>
      <c r="B704" s="93">
        <f>C704*1.25</f>
        <v>62.5</v>
      </c>
      <c r="C704" s="96">
        <v>50</v>
      </c>
      <c r="D704" s="96"/>
      <c r="E704" s="96"/>
      <c r="F704" s="1"/>
      <c r="G704" s="1"/>
      <c r="H704" s="34"/>
      <c r="I704" s="9"/>
      <c r="J704" s="19"/>
      <c r="K704" s="165" t="s">
        <v>19</v>
      </c>
    </row>
    <row r="705" spans="1:12" ht="24.75" customHeight="1">
      <c r="A705" s="78" t="s">
        <v>45</v>
      </c>
      <c r="B705" s="93">
        <f>C705*1.33</f>
        <v>66.5</v>
      </c>
      <c r="C705" s="96">
        <v>50</v>
      </c>
      <c r="D705" s="96"/>
      <c r="E705" s="96"/>
      <c r="F705" s="1"/>
      <c r="G705" s="1"/>
      <c r="H705" s="34"/>
      <c r="I705" s="9"/>
      <c r="J705" s="19"/>
      <c r="K705" s="51" t="s">
        <v>37</v>
      </c>
      <c r="L705" s="165">
        <f>D913</f>
        <v>30</v>
      </c>
    </row>
    <row r="706" spans="1:12" ht="24.75" customHeight="1">
      <c r="A706" s="196" t="s">
        <v>71</v>
      </c>
      <c r="B706" s="93">
        <v>11</v>
      </c>
      <c r="C706" s="96">
        <v>10</v>
      </c>
      <c r="D706" s="96"/>
      <c r="E706" s="96"/>
      <c r="F706" s="1"/>
      <c r="G706" s="1"/>
      <c r="H706" s="34"/>
      <c r="I706" s="9"/>
      <c r="J706" s="19"/>
      <c r="K706" s="52" t="s">
        <v>38</v>
      </c>
      <c r="L706" s="167">
        <f>D911+C825+C870</f>
        <v>46.14285714285714</v>
      </c>
    </row>
    <row r="707" spans="1:12" ht="24.75" customHeight="1">
      <c r="A707" s="196" t="s">
        <v>276</v>
      </c>
      <c r="B707" s="101">
        <f>C707*1.28</f>
        <v>0.512</v>
      </c>
      <c r="C707" s="96">
        <v>0.4</v>
      </c>
      <c r="D707" s="96"/>
      <c r="E707" s="96"/>
      <c r="F707" s="1"/>
      <c r="G707" s="1"/>
      <c r="H707" s="34"/>
      <c r="I707" s="9"/>
      <c r="J707" s="19"/>
      <c r="K707" s="52" t="s">
        <v>101</v>
      </c>
      <c r="L707" s="166">
        <f>C885+B916+B917</f>
        <v>30.666666666666668</v>
      </c>
    </row>
    <row r="708" spans="1:12" ht="24.75" customHeight="1">
      <c r="A708" s="78" t="s">
        <v>46</v>
      </c>
      <c r="B708" s="96">
        <v>3</v>
      </c>
      <c r="C708" s="96">
        <v>3</v>
      </c>
      <c r="D708" s="96"/>
      <c r="E708" s="96"/>
      <c r="F708" s="1"/>
      <c r="G708" s="1"/>
      <c r="H708" s="34"/>
      <c r="I708" s="9"/>
      <c r="J708" s="19"/>
      <c r="K708" s="53" t="s">
        <v>102</v>
      </c>
      <c r="L708" s="167">
        <f>+C873</f>
        <v>4.285714285714286</v>
      </c>
    </row>
    <row r="709" spans="1:12" ht="24.75" customHeight="1">
      <c r="A709" s="330" t="s">
        <v>136</v>
      </c>
      <c r="B709" s="330"/>
      <c r="C709" s="330"/>
      <c r="D709" s="330"/>
      <c r="E709" s="330"/>
      <c r="F709" s="330"/>
      <c r="G709" s="330"/>
      <c r="H709" s="330"/>
      <c r="I709" s="330"/>
      <c r="J709" s="19"/>
      <c r="K709" s="53" t="s">
        <v>75</v>
      </c>
      <c r="L709" s="167">
        <f>C820</f>
        <v>16</v>
      </c>
    </row>
    <row r="710" spans="1:12" ht="43.5" customHeight="1">
      <c r="A710" s="332" t="s">
        <v>179</v>
      </c>
      <c r="B710" s="332"/>
      <c r="C710" s="332"/>
      <c r="D710" s="1">
        <v>60</v>
      </c>
      <c r="E710" s="36">
        <v>0.6</v>
      </c>
      <c r="F710" s="36">
        <v>3.1</v>
      </c>
      <c r="G710" s="36">
        <v>2.3</v>
      </c>
      <c r="H710" s="162">
        <f>E710*4+F710*9+G710*4</f>
        <v>39.5</v>
      </c>
      <c r="I710" s="37">
        <v>15</v>
      </c>
      <c r="J710" s="19"/>
      <c r="K710" s="52" t="s">
        <v>25</v>
      </c>
      <c r="L710" s="167">
        <f>C855+C877</f>
        <v>135</v>
      </c>
    </row>
    <row r="711" spans="1:12" ht="24.75" customHeight="1">
      <c r="A711" s="131" t="s">
        <v>169</v>
      </c>
      <c r="B711" s="48">
        <f>C711*1.02</f>
        <v>59.160000000000004</v>
      </c>
      <c r="C711" s="40">
        <v>58</v>
      </c>
      <c r="D711" s="40"/>
      <c r="E711" s="102"/>
      <c r="F711" s="102"/>
      <c r="G711" s="102"/>
      <c r="H711" s="48"/>
      <c r="I711" s="63"/>
      <c r="J711" s="19"/>
      <c r="K711" s="52" t="s">
        <v>27</v>
      </c>
      <c r="L711" s="167">
        <f>C859+C861+C836+C837+C839+C884+C864</f>
        <v>144.4333333333333</v>
      </c>
    </row>
    <row r="712" spans="1:12" ht="24.75" customHeight="1">
      <c r="A712" s="32" t="s">
        <v>170</v>
      </c>
      <c r="B712" s="48">
        <f>C712*1.18</f>
        <v>68.44</v>
      </c>
      <c r="C712" s="40">
        <v>58</v>
      </c>
      <c r="D712" s="40"/>
      <c r="E712" s="102"/>
      <c r="F712" s="102"/>
      <c r="G712" s="102"/>
      <c r="H712" s="48"/>
      <c r="I712" s="63"/>
      <c r="J712" s="19"/>
      <c r="K712" s="52" t="s">
        <v>24</v>
      </c>
      <c r="L712" s="167">
        <f>C909+D833</f>
        <v>150</v>
      </c>
    </row>
    <row r="713" spans="1:11" ht="43.5" customHeight="1">
      <c r="A713" s="32" t="s">
        <v>180</v>
      </c>
      <c r="B713" s="48">
        <v>3</v>
      </c>
      <c r="C713" s="40">
        <v>3</v>
      </c>
      <c r="D713" s="40"/>
      <c r="E713" s="102"/>
      <c r="F713" s="102"/>
      <c r="G713" s="102"/>
      <c r="H713" s="48"/>
      <c r="I713" s="63"/>
      <c r="J713" s="19"/>
      <c r="K713" s="52" t="s">
        <v>28</v>
      </c>
    </row>
    <row r="714" spans="1:11" ht="43.5" customHeight="1">
      <c r="A714" s="115" t="s">
        <v>167</v>
      </c>
      <c r="B714" s="96">
        <f>C714*1.35</f>
        <v>2.7</v>
      </c>
      <c r="C714" s="96">
        <v>2</v>
      </c>
      <c r="D714" s="96"/>
      <c r="E714" s="101"/>
      <c r="F714" s="101"/>
      <c r="G714" s="101"/>
      <c r="H714" s="96"/>
      <c r="I714" s="113"/>
      <c r="J714" s="19"/>
      <c r="K714" s="52" t="s">
        <v>80</v>
      </c>
    </row>
    <row r="715" spans="1:11" ht="24.75" customHeight="1">
      <c r="A715" s="361" t="s">
        <v>113</v>
      </c>
      <c r="B715" s="351"/>
      <c r="C715" s="351"/>
      <c r="D715" s="223" t="s">
        <v>236</v>
      </c>
      <c r="E715" s="6">
        <v>3.2</v>
      </c>
      <c r="F715" s="6">
        <v>3.6</v>
      </c>
      <c r="G715" s="6">
        <v>6.2</v>
      </c>
      <c r="H715" s="34">
        <f>E715*4+F715*9+G715*4</f>
        <v>70</v>
      </c>
      <c r="I715" s="9">
        <v>1.3</v>
      </c>
      <c r="J715" s="19"/>
      <c r="K715" s="54" t="s">
        <v>81</v>
      </c>
    </row>
    <row r="716" spans="1:12" ht="24.75" customHeight="1">
      <c r="A716" s="85" t="s">
        <v>47</v>
      </c>
      <c r="B716" s="69">
        <f>C716*1.35</f>
        <v>21.6</v>
      </c>
      <c r="C716" s="94">
        <v>16</v>
      </c>
      <c r="D716" s="96"/>
      <c r="E716" s="96"/>
      <c r="F716" s="96"/>
      <c r="G716" s="96"/>
      <c r="H716" s="56"/>
      <c r="I716" s="9"/>
      <c r="J716" s="19"/>
      <c r="K716" s="52" t="s">
        <v>23</v>
      </c>
      <c r="L716" s="166">
        <f>C830+C910+C822+C932+C918+C919</f>
        <v>45.400000000000006</v>
      </c>
    </row>
    <row r="717" spans="1:11" ht="24.75" customHeight="1">
      <c r="A717" s="85" t="s">
        <v>48</v>
      </c>
      <c r="B717" s="69">
        <f>C717*1.18</f>
        <v>18.88</v>
      </c>
      <c r="C717" s="94">
        <v>16</v>
      </c>
      <c r="D717" s="96"/>
      <c r="E717" s="96"/>
      <c r="F717" s="96"/>
      <c r="G717" s="96"/>
      <c r="H717" s="96"/>
      <c r="I717" s="96"/>
      <c r="J717" s="19"/>
      <c r="K717" s="52" t="s">
        <v>29</v>
      </c>
    </row>
    <row r="718" spans="1:11" ht="24.75" customHeight="1">
      <c r="A718" s="314" t="s">
        <v>355</v>
      </c>
      <c r="B718" s="35">
        <f>C717</f>
        <v>16</v>
      </c>
      <c r="C718" s="57">
        <f>C717</f>
        <v>16</v>
      </c>
      <c r="D718" s="96"/>
      <c r="E718" s="96"/>
      <c r="F718" s="96"/>
      <c r="G718" s="96"/>
      <c r="H718" s="96"/>
      <c r="I718" s="96"/>
      <c r="J718" s="19"/>
      <c r="K718" s="52" t="s">
        <v>150</v>
      </c>
    </row>
    <row r="719" spans="1:12" ht="24.75" customHeight="1">
      <c r="A719" s="78" t="s">
        <v>49</v>
      </c>
      <c r="B719" s="57">
        <f>C719*1.33</f>
        <v>46.550000000000004</v>
      </c>
      <c r="C719" s="96">
        <v>35</v>
      </c>
      <c r="D719" s="96"/>
      <c r="E719" s="101"/>
      <c r="F719" s="101"/>
      <c r="G719" s="101"/>
      <c r="H719" s="57"/>
      <c r="I719" s="9"/>
      <c r="J719" s="19"/>
      <c r="K719" s="51" t="s">
        <v>151</v>
      </c>
      <c r="L719" s="165">
        <f>C829</f>
        <v>2.5</v>
      </c>
    </row>
    <row r="720" spans="1:12" ht="24.75" customHeight="1">
      <c r="A720" s="78" t="s">
        <v>50</v>
      </c>
      <c r="B720" s="57">
        <f>C720*1.43</f>
        <v>50.05</v>
      </c>
      <c r="C720" s="96">
        <v>35</v>
      </c>
      <c r="D720" s="96"/>
      <c r="E720" s="101"/>
      <c r="F720" s="101"/>
      <c r="G720" s="101"/>
      <c r="H720" s="57"/>
      <c r="I720" s="9"/>
      <c r="J720" s="20"/>
      <c r="K720" s="52" t="s">
        <v>30</v>
      </c>
      <c r="L720" s="165">
        <f>C931</f>
        <v>0.45</v>
      </c>
    </row>
    <row r="721" spans="1:12" ht="24.75" customHeight="1">
      <c r="A721" s="78" t="s">
        <v>51</v>
      </c>
      <c r="B721" s="57">
        <f>C721*1.54</f>
        <v>53.9</v>
      </c>
      <c r="C721" s="96">
        <v>35</v>
      </c>
      <c r="D721" s="96"/>
      <c r="E721" s="101"/>
      <c r="F721" s="101"/>
      <c r="G721" s="101"/>
      <c r="H721" s="57"/>
      <c r="I721" s="9"/>
      <c r="J721" s="20"/>
      <c r="K721" s="52" t="s">
        <v>103</v>
      </c>
      <c r="L721" s="167">
        <f>C852</f>
        <v>16</v>
      </c>
    </row>
    <row r="722" spans="1:12" ht="24.75" customHeight="1">
      <c r="A722" s="78" t="s">
        <v>52</v>
      </c>
      <c r="B722" s="57">
        <f>C722*1.67</f>
        <v>58.449999999999996</v>
      </c>
      <c r="C722" s="96">
        <v>35</v>
      </c>
      <c r="D722" s="96"/>
      <c r="E722" s="101"/>
      <c r="F722" s="101"/>
      <c r="G722" s="101"/>
      <c r="H722" s="57"/>
      <c r="I722" s="9"/>
      <c r="J722" s="175"/>
      <c r="K722" s="51" t="s">
        <v>82</v>
      </c>
      <c r="L722" s="167">
        <f>C866</f>
        <v>44.25</v>
      </c>
    </row>
    <row r="723" spans="1:11" ht="24.75" customHeight="1">
      <c r="A723" s="196" t="s">
        <v>46</v>
      </c>
      <c r="B723" s="121">
        <v>2.5</v>
      </c>
      <c r="C723" s="96">
        <v>2.5</v>
      </c>
      <c r="D723" s="96"/>
      <c r="E723" s="101"/>
      <c r="F723" s="101"/>
      <c r="G723" s="101"/>
      <c r="H723" s="57"/>
      <c r="I723" s="9"/>
      <c r="J723" s="26"/>
      <c r="K723" s="51" t="s">
        <v>83</v>
      </c>
    </row>
    <row r="724" spans="1:12" ht="24.75" customHeight="1">
      <c r="A724" s="78" t="s">
        <v>53</v>
      </c>
      <c r="B724" s="93">
        <f>C724*1.25</f>
        <v>15</v>
      </c>
      <c r="C724" s="96">
        <v>12</v>
      </c>
      <c r="D724" s="96"/>
      <c r="E724" s="101"/>
      <c r="F724" s="101"/>
      <c r="G724" s="101"/>
      <c r="H724" s="57"/>
      <c r="I724" s="9"/>
      <c r="J724" s="27"/>
      <c r="K724" s="52" t="s">
        <v>31</v>
      </c>
      <c r="L724" s="167"/>
    </row>
    <row r="725" spans="1:12" ht="24.75" customHeight="1">
      <c r="A725" s="78" t="s">
        <v>45</v>
      </c>
      <c r="B725" s="93">
        <f>C725*1.33</f>
        <v>15.96</v>
      </c>
      <c r="C725" s="96">
        <v>12</v>
      </c>
      <c r="D725" s="96"/>
      <c r="E725" s="101"/>
      <c r="F725" s="101"/>
      <c r="G725" s="101"/>
      <c r="H725" s="57"/>
      <c r="I725" s="9"/>
      <c r="J725" s="175"/>
      <c r="K725" s="54" t="s">
        <v>32</v>
      </c>
      <c r="L725" s="167">
        <f>C881+C831+C819+B920+C872</f>
        <v>304</v>
      </c>
    </row>
    <row r="726" spans="1:12" ht="24.75" customHeight="1">
      <c r="A726" s="78" t="s">
        <v>54</v>
      </c>
      <c r="B726" s="93">
        <f>C726*1.19</f>
        <v>14.28</v>
      </c>
      <c r="C726" s="96">
        <v>12</v>
      </c>
      <c r="D726" s="96"/>
      <c r="E726" s="101"/>
      <c r="F726" s="101"/>
      <c r="G726" s="101"/>
      <c r="H726" s="57"/>
      <c r="I726" s="9"/>
      <c r="J726" s="19"/>
      <c r="K726" s="51" t="s">
        <v>33</v>
      </c>
      <c r="L726" s="167"/>
    </row>
    <row r="727" spans="1:12" ht="24.75" customHeight="1">
      <c r="A727" s="78" t="s">
        <v>55</v>
      </c>
      <c r="B727" s="96">
        <v>5</v>
      </c>
      <c r="C727" s="96">
        <v>5</v>
      </c>
      <c r="D727" s="96"/>
      <c r="E727" s="101"/>
      <c r="F727" s="101"/>
      <c r="G727" s="101"/>
      <c r="H727" s="57"/>
      <c r="I727" s="9"/>
      <c r="J727" s="19"/>
      <c r="K727" s="51" t="s">
        <v>34</v>
      </c>
      <c r="L727" s="167">
        <f>B886</f>
        <v>4.666666666666667</v>
      </c>
    </row>
    <row r="728" spans="1:12" ht="43.5" customHeight="1">
      <c r="A728" s="216" t="s">
        <v>242</v>
      </c>
      <c r="B728" s="101">
        <v>0.1</v>
      </c>
      <c r="C728" s="101">
        <v>0.1</v>
      </c>
      <c r="D728" s="250"/>
      <c r="E728" s="250"/>
      <c r="F728" s="90"/>
      <c r="G728" s="90"/>
      <c r="H728" s="92"/>
      <c r="I728" s="91"/>
      <c r="J728" s="19"/>
      <c r="K728" s="52" t="s">
        <v>104</v>
      </c>
      <c r="L728" s="167">
        <f>C826</f>
        <v>4</v>
      </c>
    </row>
    <row r="729" spans="1:12" ht="24.75" customHeight="1">
      <c r="A729" s="282" t="s">
        <v>222</v>
      </c>
      <c r="B729" s="277"/>
      <c r="C729" s="279"/>
      <c r="D729" s="279" t="s">
        <v>256</v>
      </c>
      <c r="E729" s="36">
        <v>16</v>
      </c>
      <c r="F729" s="36">
        <v>8.9</v>
      </c>
      <c r="G729" s="36">
        <v>3.6</v>
      </c>
      <c r="H729" s="3">
        <f>E729*4+F729*9+G729*4</f>
        <v>158.50000000000003</v>
      </c>
      <c r="I729" s="37">
        <v>0.62</v>
      </c>
      <c r="J729" s="19"/>
      <c r="K729" s="51" t="s">
        <v>35</v>
      </c>
      <c r="L729" s="166">
        <f>C862+C882+C888+C823+B921</f>
        <v>15.166666666666666</v>
      </c>
    </row>
    <row r="730" spans="1:12" ht="43.5" customHeight="1">
      <c r="A730" s="245" t="s">
        <v>145</v>
      </c>
      <c r="B730" s="47">
        <f>C730*1.43</f>
        <v>120.11999999999999</v>
      </c>
      <c r="C730" s="7">
        <v>84</v>
      </c>
      <c r="D730" s="4"/>
      <c r="E730" s="4"/>
      <c r="F730" s="4"/>
      <c r="G730" s="4"/>
      <c r="H730" s="4"/>
      <c r="I730" s="9"/>
      <c r="J730" s="19"/>
      <c r="K730" s="51" t="s">
        <v>26</v>
      </c>
      <c r="L730" s="167">
        <f>C838+C874+C928</f>
        <v>6.485714285714286</v>
      </c>
    </row>
    <row r="731" spans="1:12" ht="43.5" customHeight="1">
      <c r="A731" s="80" t="s">
        <v>137</v>
      </c>
      <c r="B731" s="47">
        <f>C731*1.35</f>
        <v>116.10000000000001</v>
      </c>
      <c r="C731" s="7">
        <v>86</v>
      </c>
      <c r="D731" s="4"/>
      <c r="E731" s="4"/>
      <c r="F731" s="4"/>
      <c r="G731" s="4"/>
      <c r="H731" s="4"/>
      <c r="I731" s="4"/>
      <c r="J731" s="19"/>
      <c r="K731" s="52" t="s">
        <v>36</v>
      </c>
      <c r="L731" s="167">
        <f>C863++C871+B922+B923</f>
        <v>17.285714285714285</v>
      </c>
    </row>
    <row r="732" spans="1:12" ht="43.5" customHeight="1">
      <c r="A732" s="245" t="s">
        <v>223</v>
      </c>
      <c r="B732" s="47">
        <f>C732*1.72</f>
        <v>144.48</v>
      </c>
      <c r="C732" s="7">
        <v>84</v>
      </c>
      <c r="D732" s="4"/>
      <c r="E732" s="4"/>
      <c r="F732" s="228"/>
      <c r="G732" s="228"/>
      <c r="H732" s="3"/>
      <c r="I732" s="9"/>
      <c r="J732" s="19"/>
      <c r="K732" s="52" t="s">
        <v>140</v>
      </c>
      <c r="L732" s="167">
        <f>B925</f>
        <v>0.9</v>
      </c>
    </row>
    <row r="733" spans="1:12" ht="24.75" customHeight="1">
      <c r="A733" s="78" t="s">
        <v>53</v>
      </c>
      <c r="B733" s="230">
        <f>C733*1.25</f>
        <v>25</v>
      </c>
      <c r="C733" s="230">
        <v>20</v>
      </c>
      <c r="D733" s="132"/>
      <c r="E733" s="4"/>
      <c r="F733" s="228"/>
      <c r="G733" s="228"/>
      <c r="H733" s="3"/>
      <c r="I733" s="9"/>
      <c r="J733" s="19"/>
      <c r="K733" s="52" t="s">
        <v>141</v>
      </c>
      <c r="L733" s="167"/>
    </row>
    <row r="734" spans="1:10" ht="24.75" customHeight="1">
      <c r="A734" s="196" t="s">
        <v>45</v>
      </c>
      <c r="B734" s="228">
        <f>C734*1.33</f>
        <v>26.6</v>
      </c>
      <c r="C734" s="228">
        <v>20</v>
      </c>
      <c r="D734" s="132"/>
      <c r="E734" s="4"/>
      <c r="F734" s="228"/>
      <c r="G734" s="228"/>
      <c r="H734" s="3"/>
      <c r="I734" s="9"/>
      <c r="J734" s="19"/>
    </row>
    <row r="735" spans="1:10" ht="24.75" customHeight="1">
      <c r="A735" s="216" t="s">
        <v>54</v>
      </c>
      <c r="B735" s="230">
        <f>C735*1.19</f>
        <v>11.899999999999999</v>
      </c>
      <c r="C735" s="230">
        <v>10</v>
      </c>
      <c r="D735" s="132"/>
      <c r="E735" s="4"/>
      <c r="F735" s="228"/>
      <c r="G735" s="228"/>
      <c r="H735" s="3"/>
      <c r="I735" s="9"/>
      <c r="J735" s="19"/>
    </row>
    <row r="736" spans="1:10" ht="61.5" customHeight="1">
      <c r="A736" s="179" t="s">
        <v>189</v>
      </c>
      <c r="B736" s="230">
        <v>4</v>
      </c>
      <c r="C736" s="230">
        <v>4</v>
      </c>
      <c r="D736" s="132"/>
      <c r="E736" s="132"/>
      <c r="F736" s="230"/>
      <c r="G736" s="230"/>
      <c r="H736" s="34"/>
      <c r="I736" s="37"/>
      <c r="J736" s="19"/>
    </row>
    <row r="737" spans="1:10" ht="61.5" customHeight="1">
      <c r="A737" s="179" t="s">
        <v>321</v>
      </c>
      <c r="B737" s="258">
        <f>B736*0.25</f>
        <v>1</v>
      </c>
      <c r="C737" s="258">
        <f>C736*0.25</f>
        <v>1</v>
      </c>
      <c r="D737" s="56"/>
      <c r="E737" s="56"/>
      <c r="F737" s="183"/>
      <c r="G737" s="183"/>
      <c r="H737" s="183"/>
      <c r="I737" s="259"/>
      <c r="J737" s="19"/>
    </row>
    <row r="738" spans="1:10" ht="24.75" customHeight="1">
      <c r="A738" s="216" t="s">
        <v>46</v>
      </c>
      <c r="B738" s="230">
        <v>3</v>
      </c>
      <c r="C738" s="230">
        <v>3</v>
      </c>
      <c r="D738" s="132"/>
      <c r="E738" s="4"/>
      <c r="F738" s="228"/>
      <c r="G738" s="228"/>
      <c r="H738" s="3"/>
      <c r="I738" s="9"/>
      <c r="J738" s="19"/>
    </row>
    <row r="739" spans="1:10" ht="24.75" customHeight="1">
      <c r="A739" s="216" t="s">
        <v>40</v>
      </c>
      <c r="B739" s="233">
        <v>0.6</v>
      </c>
      <c r="C739" s="233">
        <v>0.6</v>
      </c>
      <c r="D739" s="132"/>
      <c r="E739" s="4"/>
      <c r="F739" s="228"/>
      <c r="G739" s="228"/>
      <c r="H739" s="3"/>
      <c r="I739" s="9"/>
      <c r="J739" s="19"/>
    </row>
    <row r="740" spans="1:10" ht="24.75" customHeight="1">
      <c r="A740" s="325" t="s">
        <v>224</v>
      </c>
      <c r="B740" s="325"/>
      <c r="C740" s="17"/>
      <c r="D740" s="17">
        <v>100</v>
      </c>
      <c r="E740" s="15">
        <v>1.875</v>
      </c>
      <c r="F740" s="15">
        <v>2.25</v>
      </c>
      <c r="G740" s="15">
        <v>14.5</v>
      </c>
      <c r="H740" s="3">
        <f>E740*4+F740*9+G740*4</f>
        <v>85.75</v>
      </c>
      <c r="I740" s="218">
        <v>4</v>
      </c>
      <c r="J740" s="19"/>
    </row>
    <row r="741" spans="1:10" ht="24.75" customHeight="1">
      <c r="A741" s="222" t="s">
        <v>49</v>
      </c>
      <c r="B741" s="43">
        <f>C741*1.33</f>
        <v>133</v>
      </c>
      <c r="C741" s="231">
        <v>100</v>
      </c>
      <c r="D741" s="231"/>
      <c r="E741" s="231"/>
      <c r="F741" s="231"/>
      <c r="G741" s="231"/>
      <c r="H741" s="231"/>
      <c r="I741" s="231"/>
      <c r="J741" s="19"/>
    </row>
    <row r="742" spans="1:10" ht="24.75" customHeight="1">
      <c r="A742" s="222" t="s">
        <v>50</v>
      </c>
      <c r="B742" s="43">
        <f>C742*1.43</f>
        <v>143</v>
      </c>
      <c r="C742" s="231">
        <v>100</v>
      </c>
      <c r="D742" s="231"/>
      <c r="E742" s="233"/>
      <c r="F742" s="233"/>
      <c r="G742" s="233"/>
      <c r="H742" s="233"/>
      <c r="I742" s="233"/>
      <c r="J742" s="19"/>
    </row>
    <row r="743" spans="1:10" ht="24.75" customHeight="1">
      <c r="A743" s="78" t="s">
        <v>51</v>
      </c>
      <c r="B743" s="43">
        <f>C743*1.54</f>
        <v>154</v>
      </c>
      <c r="C743" s="231">
        <v>100</v>
      </c>
      <c r="D743" s="231"/>
      <c r="E743" s="231"/>
      <c r="F743" s="246"/>
      <c r="G743" s="246"/>
      <c r="H743" s="246"/>
      <c r="I743" s="225"/>
      <c r="J743" s="19"/>
    </row>
    <row r="744" spans="1:10" ht="24.75" customHeight="1">
      <c r="A744" s="78" t="s">
        <v>52</v>
      </c>
      <c r="B744" s="43">
        <f>C744*1.67</f>
        <v>167</v>
      </c>
      <c r="C744" s="231">
        <v>100</v>
      </c>
      <c r="D744" s="231"/>
      <c r="E744" s="231"/>
      <c r="F744" s="246"/>
      <c r="G744" s="246"/>
      <c r="H744" s="246"/>
      <c r="I744" s="225"/>
      <c r="J744" s="19"/>
    </row>
    <row r="745" spans="1:10" ht="24.75" customHeight="1">
      <c r="A745" s="216" t="s">
        <v>41</v>
      </c>
      <c r="B745" s="41">
        <v>3</v>
      </c>
      <c r="C745" s="41">
        <v>3</v>
      </c>
      <c r="D745" s="231"/>
      <c r="E745" s="9"/>
      <c r="F745" s="9"/>
      <c r="G745" s="9"/>
      <c r="H745" s="9"/>
      <c r="I745" s="9"/>
      <c r="J745" s="19"/>
    </row>
    <row r="746" spans="1:10" ht="43.5" customHeight="1">
      <c r="A746" s="358" t="s">
        <v>114</v>
      </c>
      <c r="B746" s="359"/>
      <c r="C746" s="360"/>
      <c r="D746" s="5">
        <v>120</v>
      </c>
      <c r="E746" s="5">
        <v>0.3</v>
      </c>
      <c r="F746" s="6">
        <v>0</v>
      </c>
      <c r="G746" s="6">
        <v>10.5</v>
      </c>
      <c r="H746" s="117">
        <f>E746*4+F746*9+G746*4</f>
        <v>43.2</v>
      </c>
      <c r="I746" s="1">
        <v>0.1</v>
      </c>
      <c r="J746" s="19"/>
    </row>
    <row r="747" spans="1:10" ht="24.75" customHeight="1">
      <c r="A747" s="32" t="s">
        <v>62</v>
      </c>
      <c r="B747" s="93">
        <v>12</v>
      </c>
      <c r="C747" s="93">
        <v>12</v>
      </c>
      <c r="D747" s="96"/>
      <c r="E747" s="96"/>
      <c r="F747" s="96"/>
      <c r="G747" s="96"/>
      <c r="H747" s="56"/>
      <c r="I747" s="100"/>
      <c r="J747" s="19"/>
    </row>
    <row r="748" spans="1:10" ht="24.75" customHeight="1">
      <c r="A748" s="78" t="s">
        <v>40</v>
      </c>
      <c r="B748" s="96">
        <v>5</v>
      </c>
      <c r="C748" s="96">
        <v>5</v>
      </c>
      <c r="D748" s="96"/>
      <c r="E748" s="96"/>
      <c r="F748" s="96"/>
      <c r="G748" s="96"/>
      <c r="H748" s="56"/>
      <c r="I748" s="96"/>
      <c r="J748" s="19"/>
    </row>
    <row r="749" spans="1:10" ht="24.75" customHeight="1">
      <c r="A749" s="325" t="s">
        <v>127</v>
      </c>
      <c r="B749" s="325"/>
      <c r="C749" s="325"/>
      <c r="D749" s="1">
        <v>15</v>
      </c>
      <c r="E749" s="2">
        <v>1.2</v>
      </c>
      <c r="F749" s="2">
        <v>0.225</v>
      </c>
      <c r="G749" s="2">
        <v>5.7</v>
      </c>
      <c r="H749" s="34">
        <v>29.25</v>
      </c>
      <c r="I749" s="9">
        <v>0</v>
      </c>
      <c r="J749" s="19"/>
    </row>
    <row r="750" spans="1:10" ht="43.5" customHeight="1">
      <c r="A750" s="325" t="s">
        <v>128</v>
      </c>
      <c r="B750" s="325"/>
      <c r="C750" s="325"/>
      <c r="D750" s="1">
        <v>15</v>
      </c>
      <c r="E750" s="2"/>
      <c r="F750" s="2"/>
      <c r="G750" s="2"/>
      <c r="H750" s="2"/>
      <c r="I750" s="2"/>
      <c r="J750" s="19"/>
    </row>
    <row r="751" spans="1:10" ht="24.75" customHeight="1">
      <c r="A751" s="325" t="s">
        <v>37</v>
      </c>
      <c r="B751" s="325"/>
      <c r="C751" s="325"/>
      <c r="D751" s="1">
        <v>25</v>
      </c>
      <c r="E751" s="2">
        <v>1.65</v>
      </c>
      <c r="F751" s="2">
        <v>0.3</v>
      </c>
      <c r="G751" s="2">
        <v>8.35</v>
      </c>
      <c r="H751" s="34">
        <v>43.333333333333336</v>
      </c>
      <c r="I751" s="9">
        <v>0</v>
      </c>
      <c r="J751" s="19"/>
    </row>
    <row r="752" spans="1:10" ht="24.75" customHeight="1">
      <c r="A752" s="341" t="s">
        <v>12</v>
      </c>
      <c r="B752" s="341"/>
      <c r="C752" s="341"/>
      <c r="D752" s="155">
        <f aca="true" t="shared" si="4" ref="D752:I752">D753+D812</f>
        <v>250</v>
      </c>
      <c r="E752" s="59">
        <f t="shared" si="4"/>
        <v>3.92</v>
      </c>
      <c r="F752" s="59">
        <f t="shared" si="4"/>
        <v>3.1</v>
      </c>
      <c r="G752" s="59">
        <f t="shared" si="4"/>
        <v>33.72</v>
      </c>
      <c r="H752" s="49">
        <f t="shared" si="4"/>
        <v>178.45999999999998</v>
      </c>
      <c r="I752" s="261">
        <f t="shared" si="4"/>
        <v>8.07</v>
      </c>
      <c r="J752" s="19"/>
    </row>
    <row r="753" spans="1:10" ht="24.75" customHeight="1">
      <c r="A753" s="325" t="s">
        <v>181</v>
      </c>
      <c r="B753" s="325"/>
      <c r="C753" s="325"/>
      <c r="D753" s="1">
        <v>70</v>
      </c>
      <c r="E753" s="36">
        <v>3.8</v>
      </c>
      <c r="F753" s="36">
        <v>3.1</v>
      </c>
      <c r="G753" s="36">
        <v>21</v>
      </c>
      <c r="H753" s="34">
        <f>E753*4+F753*9+G753*4</f>
        <v>127.1</v>
      </c>
      <c r="I753" s="279">
        <v>0.97</v>
      </c>
      <c r="J753" s="19"/>
    </row>
    <row r="754" spans="1:10" ht="24.75" customHeight="1">
      <c r="A754" s="38" t="s">
        <v>215</v>
      </c>
      <c r="B754" s="99"/>
      <c r="C754" s="1">
        <v>54</v>
      </c>
      <c r="D754" s="1"/>
      <c r="E754" s="36"/>
      <c r="F754" s="36"/>
      <c r="G754" s="36"/>
      <c r="H754" s="34"/>
      <c r="I754" s="279"/>
      <c r="J754" s="19"/>
    </row>
    <row r="755" spans="1:10" ht="24.75" customHeight="1">
      <c r="A755" s="78" t="s">
        <v>59</v>
      </c>
      <c r="B755" s="93">
        <v>36</v>
      </c>
      <c r="C755" s="93">
        <v>36</v>
      </c>
      <c r="D755" s="96"/>
      <c r="E755" s="96"/>
      <c r="F755" s="96"/>
      <c r="G755" s="96"/>
      <c r="H755" s="56"/>
      <c r="I755" s="96"/>
      <c r="J755" s="19"/>
    </row>
    <row r="756" spans="1:10" ht="24.75" customHeight="1">
      <c r="A756" s="61" t="s">
        <v>132</v>
      </c>
      <c r="B756" s="60">
        <v>2</v>
      </c>
      <c r="C756" s="60">
        <v>2</v>
      </c>
      <c r="D756" s="96"/>
      <c r="E756" s="96"/>
      <c r="F756" s="96"/>
      <c r="G756" s="96"/>
      <c r="H756" s="56"/>
      <c r="I756" s="96"/>
      <c r="J756" s="19"/>
    </row>
    <row r="757" spans="1:10" ht="24.75" customHeight="1">
      <c r="A757" s="78" t="s">
        <v>40</v>
      </c>
      <c r="B757" s="93">
        <v>2</v>
      </c>
      <c r="C757" s="93">
        <v>2</v>
      </c>
      <c r="D757" s="96"/>
      <c r="E757" s="96"/>
      <c r="F757" s="96"/>
      <c r="G757" s="96"/>
      <c r="H757" s="56"/>
      <c r="I757" s="96"/>
      <c r="J757" s="19"/>
    </row>
    <row r="758" spans="1:10" ht="24.75" customHeight="1">
      <c r="A758" s="78" t="s">
        <v>109</v>
      </c>
      <c r="B758" s="93">
        <v>2</v>
      </c>
      <c r="C758" s="93">
        <v>2</v>
      </c>
      <c r="D758" s="96"/>
      <c r="E758" s="96"/>
      <c r="F758" s="96"/>
      <c r="G758" s="96"/>
      <c r="H758" s="56"/>
      <c r="I758" s="96"/>
      <c r="J758" s="19"/>
    </row>
    <row r="759" spans="1:10" ht="24.75" customHeight="1">
      <c r="A759" s="44" t="s">
        <v>85</v>
      </c>
      <c r="B759" s="101">
        <v>0.5</v>
      </c>
      <c r="C759" s="101">
        <v>0.5</v>
      </c>
      <c r="D759" s="96"/>
      <c r="E759" s="96"/>
      <c r="F759" s="96"/>
      <c r="G759" s="96"/>
      <c r="H759" s="56"/>
      <c r="I759" s="96"/>
      <c r="J759" s="19"/>
    </row>
    <row r="760" spans="1:10" ht="43.5" customHeight="1">
      <c r="A760" s="32" t="s">
        <v>280</v>
      </c>
      <c r="B760" s="57">
        <v>1</v>
      </c>
      <c r="C760" s="57">
        <v>1</v>
      </c>
      <c r="D760" s="56"/>
      <c r="E760" s="56"/>
      <c r="F760" s="56"/>
      <c r="G760" s="56"/>
      <c r="H760" s="56"/>
      <c r="I760" s="96"/>
      <c r="J760" s="19"/>
    </row>
    <row r="761" spans="1:10" ht="24.75" customHeight="1">
      <c r="A761" s="130" t="s">
        <v>279</v>
      </c>
      <c r="B761" s="119">
        <f>B760*0.25</f>
        <v>0.25</v>
      </c>
      <c r="C761" s="119">
        <f>C760*0.25</f>
        <v>0.25</v>
      </c>
      <c r="D761" s="36"/>
      <c r="E761" s="36"/>
      <c r="F761" s="154"/>
      <c r="G761" s="154"/>
      <c r="H761" s="154"/>
      <c r="I761" s="112"/>
      <c r="J761" s="19"/>
    </row>
    <row r="762" spans="1:10" ht="24.75" customHeight="1">
      <c r="A762" s="32" t="s">
        <v>146</v>
      </c>
      <c r="B762" s="93">
        <v>16</v>
      </c>
      <c r="C762" s="93">
        <v>16</v>
      </c>
      <c r="D762" s="96"/>
      <c r="E762" s="96"/>
      <c r="F762" s="96"/>
      <c r="G762" s="96"/>
      <c r="H762" s="56"/>
      <c r="I762" s="96"/>
      <c r="J762" s="19"/>
    </row>
    <row r="763" spans="1:10" ht="24.75" customHeight="1">
      <c r="A763" s="38" t="s">
        <v>216</v>
      </c>
      <c r="B763" s="93"/>
      <c r="C763" s="95">
        <v>23</v>
      </c>
      <c r="D763" s="96"/>
      <c r="E763" s="96"/>
      <c r="F763" s="96"/>
      <c r="G763" s="96"/>
      <c r="H763" s="56"/>
      <c r="I763" s="96"/>
      <c r="J763" s="19"/>
    </row>
    <row r="764" spans="1:10" ht="24.75" customHeight="1">
      <c r="A764" s="32" t="s">
        <v>60</v>
      </c>
      <c r="B764" s="93">
        <f>C764*1.25</f>
        <v>35</v>
      </c>
      <c r="C764" s="93">
        <v>28</v>
      </c>
      <c r="D764" s="96"/>
      <c r="E764" s="96"/>
      <c r="F764" s="96"/>
      <c r="G764" s="96"/>
      <c r="H764" s="56"/>
      <c r="I764" s="96"/>
      <c r="J764" s="19"/>
    </row>
    <row r="765" spans="1:10" ht="24.75" customHeight="1">
      <c r="A765" s="44" t="s">
        <v>109</v>
      </c>
      <c r="B765" s="93">
        <v>2</v>
      </c>
      <c r="C765" s="93">
        <v>2</v>
      </c>
      <c r="D765" s="96"/>
      <c r="E765" s="96"/>
      <c r="F765" s="1"/>
      <c r="G765" s="1"/>
      <c r="H765" s="279"/>
      <c r="I765" s="96"/>
      <c r="J765" s="19"/>
    </row>
    <row r="766" spans="1:10" ht="24.75" customHeight="1">
      <c r="A766" s="78" t="s">
        <v>54</v>
      </c>
      <c r="B766" s="93">
        <f>C766*1.19</f>
        <v>5.949999999999999</v>
      </c>
      <c r="C766" s="93">
        <v>5</v>
      </c>
      <c r="D766" s="96"/>
      <c r="E766" s="96"/>
      <c r="F766" s="96"/>
      <c r="G766" s="96"/>
      <c r="H766" s="56"/>
      <c r="I766" s="96"/>
      <c r="J766" s="19"/>
    </row>
    <row r="767" spans="1:10" ht="24.75" customHeight="1">
      <c r="A767" s="78" t="s">
        <v>109</v>
      </c>
      <c r="B767" s="101">
        <v>1.8</v>
      </c>
      <c r="C767" s="101">
        <v>1.8</v>
      </c>
      <c r="D767" s="96"/>
      <c r="E767" s="96"/>
      <c r="F767" s="96"/>
      <c r="G767" s="96"/>
      <c r="H767" s="56"/>
      <c r="I767" s="96"/>
      <c r="J767" s="19"/>
    </row>
    <row r="768" spans="1:10" ht="24.75" customHeight="1">
      <c r="A768" s="61" t="s">
        <v>89</v>
      </c>
      <c r="B768" s="318">
        <v>1.2</v>
      </c>
      <c r="C768" s="318">
        <v>1.2</v>
      </c>
      <c r="D768" s="96"/>
      <c r="E768" s="96"/>
      <c r="F768" s="96"/>
      <c r="G768" s="96"/>
      <c r="H768" s="56"/>
      <c r="I768" s="96"/>
      <c r="J768" s="19"/>
    </row>
    <row r="769" spans="1:10" ht="24.75" customHeight="1">
      <c r="A769" s="32" t="s">
        <v>90</v>
      </c>
      <c r="B769" s="93">
        <v>1</v>
      </c>
      <c r="C769" s="93">
        <v>1</v>
      </c>
      <c r="D769" s="96"/>
      <c r="E769" s="96"/>
      <c r="F769" s="96"/>
      <c r="G769" s="96"/>
      <c r="H769" s="56"/>
      <c r="I769" s="96"/>
      <c r="J769" s="19"/>
    </row>
    <row r="770" spans="1:10" ht="24.75" customHeight="1">
      <c r="A770" s="330" t="s">
        <v>136</v>
      </c>
      <c r="B770" s="330"/>
      <c r="C770" s="330"/>
      <c r="D770" s="330"/>
      <c r="E770" s="330"/>
      <c r="F770" s="330"/>
      <c r="G770" s="330"/>
      <c r="H770" s="330"/>
      <c r="I770" s="330"/>
      <c r="J770" s="19"/>
    </row>
    <row r="771" spans="1:10" ht="24.75" customHeight="1">
      <c r="A771" s="325" t="s">
        <v>159</v>
      </c>
      <c r="B771" s="325"/>
      <c r="C771" s="325"/>
      <c r="D771" s="1">
        <v>70</v>
      </c>
      <c r="E771" s="36">
        <v>4.8125</v>
      </c>
      <c r="F771" s="36">
        <v>3.5</v>
      </c>
      <c r="G771" s="36">
        <v>23.5</v>
      </c>
      <c r="H771" s="34">
        <f>E771*4+F771*9+G771*4</f>
        <v>144.75</v>
      </c>
      <c r="I771" s="37">
        <v>0.25375</v>
      </c>
      <c r="J771" s="19"/>
    </row>
    <row r="772" spans="1:10" ht="24.75" customHeight="1">
      <c r="A772" s="38" t="s">
        <v>215</v>
      </c>
      <c r="B772" s="99"/>
      <c r="C772" s="1">
        <v>54</v>
      </c>
      <c r="D772" s="1"/>
      <c r="E772" s="36"/>
      <c r="F772" s="36"/>
      <c r="G772" s="36"/>
      <c r="H772" s="36"/>
      <c r="I772" s="36"/>
      <c r="J772" s="19"/>
    </row>
    <row r="773" spans="1:10" ht="24.75" customHeight="1">
      <c r="A773" s="78" t="s">
        <v>59</v>
      </c>
      <c r="B773" s="93">
        <v>36</v>
      </c>
      <c r="C773" s="93">
        <v>36</v>
      </c>
      <c r="D773" s="96"/>
      <c r="E773" s="101"/>
      <c r="F773" s="101"/>
      <c r="G773" s="101"/>
      <c r="H773" s="101"/>
      <c r="I773" s="101"/>
      <c r="J773" s="19"/>
    </row>
    <row r="774" spans="1:10" ht="24.75" customHeight="1">
      <c r="A774" s="61" t="s">
        <v>132</v>
      </c>
      <c r="B774" s="60">
        <v>3.5</v>
      </c>
      <c r="C774" s="60">
        <v>3.5</v>
      </c>
      <c r="D774" s="96"/>
      <c r="E774" s="101"/>
      <c r="F774" s="101"/>
      <c r="G774" s="101"/>
      <c r="H774" s="96"/>
      <c r="I774" s="119"/>
      <c r="J774" s="19"/>
    </row>
    <row r="775" spans="1:10" ht="24.75" customHeight="1">
      <c r="A775" s="78" t="s">
        <v>40</v>
      </c>
      <c r="B775" s="101">
        <v>2.5</v>
      </c>
      <c r="C775" s="101">
        <v>2.5</v>
      </c>
      <c r="D775" s="96"/>
      <c r="E775" s="101"/>
      <c r="F775" s="101"/>
      <c r="G775" s="101"/>
      <c r="H775" s="96"/>
      <c r="I775" s="119"/>
      <c r="J775" s="19"/>
    </row>
    <row r="776" spans="1:10" ht="24.75" customHeight="1">
      <c r="A776" s="78" t="s">
        <v>109</v>
      </c>
      <c r="B776" s="60">
        <v>3.5</v>
      </c>
      <c r="C776" s="60">
        <v>3.5</v>
      </c>
      <c r="D776" s="96"/>
      <c r="E776" s="101"/>
      <c r="F776" s="101"/>
      <c r="G776" s="101"/>
      <c r="H776" s="96"/>
      <c r="I776" s="119"/>
      <c r="J776" s="19"/>
    </row>
    <row r="777" spans="1:10" ht="24.75" customHeight="1">
      <c r="A777" s="44" t="s">
        <v>85</v>
      </c>
      <c r="B777" s="101">
        <v>0.5</v>
      </c>
      <c r="C777" s="101">
        <v>0.5</v>
      </c>
      <c r="D777" s="96"/>
      <c r="E777" s="101"/>
      <c r="F777" s="101"/>
      <c r="G777" s="101"/>
      <c r="H777" s="96"/>
      <c r="I777" s="119"/>
      <c r="J777" s="19"/>
    </row>
    <row r="778" spans="1:10" ht="43.5" customHeight="1">
      <c r="A778" s="32" t="s">
        <v>280</v>
      </c>
      <c r="B778" s="57">
        <v>1</v>
      </c>
      <c r="C778" s="57">
        <v>1</v>
      </c>
      <c r="D778" s="56"/>
      <c r="E778" s="121"/>
      <c r="F778" s="121"/>
      <c r="G778" s="121"/>
      <c r="H778" s="56"/>
      <c r="I778" s="119"/>
      <c r="J778" s="19"/>
    </row>
    <row r="779" spans="1:10" ht="24.75" customHeight="1">
      <c r="A779" s="130" t="s">
        <v>279</v>
      </c>
      <c r="B779" s="119">
        <f>B778*0.25</f>
        <v>0.25</v>
      </c>
      <c r="C779" s="119">
        <f>C778*0.25</f>
        <v>0.25</v>
      </c>
      <c r="D779" s="36"/>
      <c r="E779" s="36"/>
      <c r="F779" s="154"/>
      <c r="G779" s="154"/>
      <c r="H779" s="154"/>
      <c r="I779" s="112"/>
      <c r="J779" s="19"/>
    </row>
    <row r="780" spans="1:10" ht="24.75" customHeight="1">
      <c r="A780" s="32" t="s">
        <v>146</v>
      </c>
      <c r="B780" s="93">
        <v>16</v>
      </c>
      <c r="C780" s="93">
        <v>16</v>
      </c>
      <c r="D780" s="96"/>
      <c r="E780" s="101"/>
      <c r="F780" s="101"/>
      <c r="G780" s="101"/>
      <c r="H780" s="96"/>
      <c r="I780" s="119"/>
      <c r="J780" s="19"/>
    </row>
    <row r="781" spans="1:10" ht="24.75" customHeight="1">
      <c r="A781" s="38" t="s">
        <v>216</v>
      </c>
      <c r="B781" s="93"/>
      <c r="C781" s="95">
        <v>23</v>
      </c>
      <c r="D781" s="96"/>
      <c r="E781" s="101"/>
      <c r="F781" s="101"/>
      <c r="G781" s="101"/>
      <c r="H781" s="96"/>
      <c r="I781" s="119"/>
      <c r="J781" s="19"/>
    </row>
    <row r="782" spans="1:10" ht="24.75" customHeight="1">
      <c r="A782" s="78" t="s">
        <v>53</v>
      </c>
      <c r="B782" s="93">
        <f>C782*1.25</f>
        <v>31.25</v>
      </c>
      <c r="C782" s="96">
        <v>25</v>
      </c>
      <c r="D782" s="163"/>
      <c r="E782" s="101"/>
      <c r="F782" s="101"/>
      <c r="G782" s="101"/>
      <c r="H782" s="96"/>
      <c r="I782" s="138"/>
      <c r="J782" s="19"/>
    </row>
    <row r="783" spans="1:10" ht="24.75" customHeight="1">
      <c r="A783" s="78" t="s">
        <v>45</v>
      </c>
      <c r="B783" s="93">
        <f>C783*1.33</f>
        <v>33.25</v>
      </c>
      <c r="C783" s="96">
        <v>25</v>
      </c>
      <c r="D783" s="163"/>
      <c r="E783" s="101"/>
      <c r="F783" s="101"/>
      <c r="G783" s="101"/>
      <c r="H783" s="96"/>
      <c r="I783" s="138"/>
      <c r="J783" s="19"/>
    </row>
    <row r="784" spans="1:10" ht="24.75" customHeight="1">
      <c r="A784" s="78" t="s">
        <v>40</v>
      </c>
      <c r="B784" s="101">
        <v>0.4</v>
      </c>
      <c r="C784" s="96">
        <v>0.4</v>
      </c>
      <c r="D784" s="163"/>
      <c r="E784" s="101"/>
      <c r="F784" s="101"/>
      <c r="G784" s="101"/>
      <c r="H784" s="96"/>
      <c r="I784" s="138"/>
      <c r="J784" s="19"/>
    </row>
    <row r="785" spans="1:10" ht="24.75" customHeight="1">
      <c r="A785" s="44" t="s">
        <v>109</v>
      </c>
      <c r="B785" s="101">
        <v>1.1</v>
      </c>
      <c r="C785" s="101">
        <v>1.1</v>
      </c>
      <c r="D785" s="163"/>
      <c r="E785" s="101"/>
      <c r="F785" s="2"/>
      <c r="G785" s="2"/>
      <c r="H785" s="1"/>
      <c r="I785" s="119"/>
      <c r="J785" s="19"/>
    </row>
    <row r="786" spans="1:10" ht="24.75" customHeight="1">
      <c r="A786" s="32" t="s">
        <v>89</v>
      </c>
      <c r="B786" s="318">
        <v>1.2</v>
      </c>
      <c r="C786" s="318">
        <v>1.2</v>
      </c>
      <c r="D786" s="96"/>
      <c r="E786" s="101"/>
      <c r="F786" s="101"/>
      <c r="G786" s="101"/>
      <c r="H786" s="96"/>
      <c r="I786" s="119"/>
      <c r="J786" s="19"/>
    </row>
    <row r="787" spans="1:10" s="71" customFormat="1" ht="24.75" customHeight="1">
      <c r="A787" s="32" t="s">
        <v>90</v>
      </c>
      <c r="B787" s="93">
        <v>1</v>
      </c>
      <c r="C787" s="93">
        <v>1</v>
      </c>
      <c r="D787" s="96"/>
      <c r="E787" s="101"/>
      <c r="F787" s="101"/>
      <c r="G787" s="101"/>
      <c r="H787" s="101"/>
      <c r="I787" s="101"/>
      <c r="J787" s="67"/>
    </row>
    <row r="788" spans="1:10" ht="24.75" customHeight="1">
      <c r="A788" s="330" t="s">
        <v>136</v>
      </c>
      <c r="B788" s="330"/>
      <c r="C788" s="330"/>
      <c r="D788" s="330"/>
      <c r="E788" s="330"/>
      <c r="F788" s="330"/>
      <c r="G788" s="330"/>
      <c r="H788" s="330"/>
      <c r="I788" s="330"/>
      <c r="J788" s="19"/>
    </row>
    <row r="789" spans="1:10" ht="43.5" customHeight="1">
      <c r="A789" s="331" t="s">
        <v>144</v>
      </c>
      <c r="B789" s="331"/>
      <c r="C789" s="331"/>
      <c r="D789" s="279">
        <v>70</v>
      </c>
      <c r="E789" s="36">
        <v>4.2</v>
      </c>
      <c r="F789" s="36">
        <v>3.5</v>
      </c>
      <c r="G789" s="36">
        <v>23.9</v>
      </c>
      <c r="H789" s="34">
        <f>E789*4+F789*9+G789*4</f>
        <v>143.89999999999998</v>
      </c>
      <c r="I789" s="37">
        <v>0.21000000000000002</v>
      </c>
      <c r="J789" s="19"/>
    </row>
    <row r="790" spans="1:10" ht="24.75" customHeight="1">
      <c r="A790" s="274" t="s">
        <v>94</v>
      </c>
      <c r="B790" s="274"/>
      <c r="C790" s="279">
        <v>35</v>
      </c>
      <c r="D790" s="279"/>
      <c r="E790" s="279"/>
      <c r="F790" s="279"/>
      <c r="G790" s="279"/>
      <c r="H790" s="279"/>
      <c r="I790" s="279"/>
      <c r="J790" s="19"/>
    </row>
    <row r="791" spans="1:10" ht="24.75" customHeight="1">
      <c r="A791" s="115" t="s">
        <v>59</v>
      </c>
      <c r="B791" s="57">
        <v>25</v>
      </c>
      <c r="C791" s="57">
        <v>25</v>
      </c>
      <c r="D791" s="279"/>
      <c r="E791" s="279"/>
      <c r="F791" s="279"/>
      <c r="G791" s="279"/>
      <c r="H791" s="279"/>
      <c r="I791" s="279"/>
      <c r="J791" s="19"/>
    </row>
    <row r="792" spans="1:10" ht="24.75" customHeight="1">
      <c r="A792" s="136" t="s">
        <v>40</v>
      </c>
      <c r="B792" s="121">
        <v>1.2</v>
      </c>
      <c r="C792" s="121">
        <v>1.2</v>
      </c>
      <c r="D792" s="279"/>
      <c r="E792" s="279"/>
      <c r="F792" s="56"/>
      <c r="G792" s="56"/>
      <c r="H792" s="56"/>
      <c r="I792" s="56"/>
      <c r="J792" s="19"/>
    </row>
    <row r="793" spans="1:10" ht="24.75" customHeight="1">
      <c r="A793" s="110" t="s">
        <v>109</v>
      </c>
      <c r="B793" s="121">
        <v>1.1</v>
      </c>
      <c r="C793" s="121">
        <v>1.1</v>
      </c>
      <c r="D793" s="279"/>
      <c r="E793" s="279"/>
      <c r="F793" s="56"/>
      <c r="G793" s="56"/>
      <c r="H793" s="56"/>
      <c r="I793" s="277"/>
      <c r="J793" s="19"/>
    </row>
    <row r="794" spans="1:10" ht="24.75" customHeight="1">
      <c r="A794" s="110" t="s">
        <v>132</v>
      </c>
      <c r="B794" s="121">
        <v>1.2</v>
      </c>
      <c r="C794" s="121">
        <v>1.2</v>
      </c>
      <c r="D794" s="279"/>
      <c r="E794" s="279"/>
      <c r="F794" s="56"/>
      <c r="G794" s="56"/>
      <c r="H794" s="56"/>
      <c r="I794" s="277"/>
      <c r="J794" s="19"/>
    </row>
    <row r="795" spans="1:10" ht="24.75" customHeight="1">
      <c r="A795" s="136" t="s">
        <v>85</v>
      </c>
      <c r="B795" s="121">
        <v>0.3</v>
      </c>
      <c r="C795" s="121">
        <v>0.3</v>
      </c>
      <c r="D795" s="279"/>
      <c r="E795" s="279"/>
      <c r="F795" s="56"/>
      <c r="G795" s="56"/>
      <c r="H795" s="56"/>
      <c r="I795" s="277"/>
      <c r="J795" s="184"/>
    </row>
    <row r="796" spans="1:10" ht="43.5" customHeight="1">
      <c r="A796" s="32" t="s">
        <v>280</v>
      </c>
      <c r="B796" s="121">
        <v>1.4</v>
      </c>
      <c r="C796" s="121">
        <v>1.4</v>
      </c>
      <c r="D796" s="279"/>
      <c r="E796" s="279"/>
      <c r="F796" s="56"/>
      <c r="G796" s="56"/>
      <c r="H796" s="56"/>
      <c r="I796" s="277"/>
      <c r="J796" s="20"/>
    </row>
    <row r="797" spans="1:10" ht="24.75" customHeight="1">
      <c r="A797" s="130" t="s">
        <v>279</v>
      </c>
      <c r="B797" s="119">
        <f>B796*0.25</f>
        <v>0.35</v>
      </c>
      <c r="C797" s="119">
        <f>C796*0.25</f>
        <v>0.35</v>
      </c>
      <c r="D797" s="36"/>
      <c r="E797" s="36"/>
      <c r="F797" s="154"/>
      <c r="G797" s="154"/>
      <c r="H797" s="154"/>
      <c r="I797" s="122"/>
      <c r="J797" s="23"/>
    </row>
    <row r="798" spans="1:10" ht="24.75" customHeight="1">
      <c r="A798" s="32" t="s">
        <v>146</v>
      </c>
      <c r="B798" s="154">
        <v>10</v>
      </c>
      <c r="C798" s="154">
        <v>10</v>
      </c>
      <c r="D798" s="279"/>
      <c r="E798" s="279"/>
      <c r="F798" s="56"/>
      <c r="G798" s="56"/>
      <c r="H798" s="56"/>
      <c r="I798" s="277"/>
      <c r="J798" s="184"/>
    </row>
    <row r="799" spans="1:10" ht="24.75" customHeight="1">
      <c r="A799" s="143" t="s">
        <v>95</v>
      </c>
      <c r="B799" s="88"/>
      <c r="C799" s="34">
        <v>51</v>
      </c>
      <c r="D799" s="279"/>
      <c r="E799" s="279"/>
      <c r="F799" s="56"/>
      <c r="G799" s="56"/>
      <c r="H799" s="56"/>
      <c r="I799" s="277"/>
      <c r="J799" s="184"/>
    </row>
    <row r="800" spans="1:22" s="71" customFormat="1" ht="24.75" customHeight="1">
      <c r="A800" s="115" t="s">
        <v>49</v>
      </c>
      <c r="B800" s="57">
        <f>C800*1.33</f>
        <v>53.2</v>
      </c>
      <c r="C800" s="57">
        <v>40</v>
      </c>
      <c r="D800" s="279"/>
      <c r="E800" s="279"/>
      <c r="F800" s="56"/>
      <c r="G800" s="56"/>
      <c r="H800" s="56"/>
      <c r="I800" s="277"/>
      <c r="J800" s="73"/>
      <c r="O800" s="186"/>
      <c r="P800" s="186"/>
      <c r="Q800" s="186"/>
      <c r="R800" s="186"/>
      <c r="S800" s="186"/>
      <c r="T800" s="186"/>
      <c r="U800" s="186"/>
      <c r="V800" s="186"/>
    </row>
    <row r="801" spans="1:10" ht="24.75" customHeight="1">
      <c r="A801" s="115" t="s">
        <v>50</v>
      </c>
      <c r="B801" s="57">
        <f>C801*1.43</f>
        <v>57.199999999999996</v>
      </c>
      <c r="C801" s="57">
        <v>40</v>
      </c>
      <c r="D801" s="279"/>
      <c r="E801" s="279"/>
      <c r="F801" s="56"/>
      <c r="G801" s="56"/>
      <c r="H801" s="56"/>
      <c r="I801" s="277"/>
      <c r="J801" s="175"/>
    </row>
    <row r="802" spans="1:10" ht="24.75" customHeight="1">
      <c r="A802" s="78" t="s">
        <v>51</v>
      </c>
      <c r="B802" s="57">
        <f>C802*1.54</f>
        <v>61.6</v>
      </c>
      <c r="C802" s="57">
        <v>40</v>
      </c>
      <c r="D802" s="279"/>
      <c r="E802" s="279"/>
      <c r="F802" s="56"/>
      <c r="G802" s="56"/>
      <c r="H802" s="56"/>
      <c r="I802" s="277"/>
      <c r="J802" s="19"/>
    </row>
    <row r="803" spans="1:10" ht="24.75" customHeight="1">
      <c r="A803" s="78" t="s">
        <v>52</v>
      </c>
      <c r="B803" s="57">
        <f>C803*1.67</f>
        <v>66.8</v>
      </c>
      <c r="C803" s="57">
        <v>40</v>
      </c>
      <c r="D803" s="279"/>
      <c r="E803" s="279"/>
      <c r="F803" s="56"/>
      <c r="G803" s="56"/>
      <c r="H803" s="56"/>
      <c r="I803" s="277"/>
      <c r="J803" s="19"/>
    </row>
    <row r="804" spans="1:10" ht="24.75" customHeight="1">
      <c r="A804" s="115" t="s">
        <v>84</v>
      </c>
      <c r="B804" s="154">
        <v>7</v>
      </c>
      <c r="C804" s="154">
        <v>7</v>
      </c>
      <c r="D804" s="279"/>
      <c r="E804" s="279"/>
      <c r="F804" s="56"/>
      <c r="G804" s="56"/>
      <c r="H804" s="56"/>
      <c r="I804" s="277"/>
      <c r="J804" s="19"/>
    </row>
    <row r="805" spans="1:10" ht="24.75" customHeight="1">
      <c r="A805" s="110" t="s">
        <v>132</v>
      </c>
      <c r="B805" s="55">
        <v>2.3</v>
      </c>
      <c r="C805" s="55">
        <v>2.3</v>
      </c>
      <c r="D805" s="279"/>
      <c r="E805" s="34"/>
      <c r="F805" s="56"/>
      <c r="G805" s="56"/>
      <c r="H805" s="56"/>
      <c r="I805" s="277"/>
      <c r="J805" s="19"/>
    </row>
    <row r="806" spans="1:10" ht="24.75" customHeight="1">
      <c r="A806" s="110" t="s">
        <v>109</v>
      </c>
      <c r="B806" s="55">
        <v>1.2</v>
      </c>
      <c r="C806" s="55">
        <v>1.2</v>
      </c>
      <c r="D806" s="279"/>
      <c r="E806" s="279"/>
      <c r="F806" s="56"/>
      <c r="G806" s="56"/>
      <c r="H806" s="56"/>
      <c r="I806" s="277"/>
      <c r="J806" s="19"/>
    </row>
    <row r="807" spans="1:10" ht="24.75" customHeight="1">
      <c r="A807" s="110" t="s">
        <v>89</v>
      </c>
      <c r="B807" s="55">
        <v>0.8</v>
      </c>
      <c r="C807" s="55">
        <v>0.8</v>
      </c>
      <c r="D807" s="279"/>
      <c r="E807" s="279"/>
      <c r="F807" s="56"/>
      <c r="G807" s="56"/>
      <c r="H807" s="56"/>
      <c r="I807" s="277"/>
      <c r="J807" s="19"/>
    </row>
    <row r="808" spans="1:10" ht="24.75" customHeight="1">
      <c r="A808" s="217" t="s">
        <v>96</v>
      </c>
      <c r="B808" s="55">
        <v>2.2</v>
      </c>
      <c r="C808" s="121">
        <v>2.2</v>
      </c>
      <c r="D808" s="279"/>
      <c r="E808" s="279"/>
      <c r="F808" s="56"/>
      <c r="G808" s="56"/>
      <c r="H808" s="56"/>
      <c r="I808" s="277"/>
      <c r="J808" s="19"/>
    </row>
    <row r="809" spans="1:10" ht="43.5" customHeight="1">
      <c r="A809" s="131" t="s">
        <v>97</v>
      </c>
      <c r="B809" s="55">
        <v>1.1</v>
      </c>
      <c r="C809" s="121">
        <v>1.1</v>
      </c>
      <c r="D809" s="279"/>
      <c r="E809" s="279"/>
      <c r="F809" s="56"/>
      <c r="G809" s="56"/>
      <c r="H809" s="56"/>
      <c r="I809" s="277"/>
      <c r="J809" s="19"/>
    </row>
    <row r="810" spans="1:10" ht="24.75" customHeight="1">
      <c r="A810" s="110" t="s">
        <v>90</v>
      </c>
      <c r="B810" s="55">
        <v>0.3</v>
      </c>
      <c r="C810" s="121">
        <v>0.3</v>
      </c>
      <c r="D810" s="279"/>
      <c r="E810" s="56"/>
      <c r="F810" s="56"/>
      <c r="G810" s="56"/>
      <c r="H810" s="56"/>
      <c r="I810" s="56"/>
      <c r="J810" s="19"/>
    </row>
    <row r="811" spans="1:10" s="71" customFormat="1" ht="43.5" customHeight="1">
      <c r="A811" s="319" t="s">
        <v>352</v>
      </c>
      <c r="B811" s="320"/>
      <c r="C811" s="321"/>
      <c r="D811" s="279">
        <v>70</v>
      </c>
      <c r="E811" s="309"/>
      <c r="F811" s="309"/>
      <c r="G811" s="309"/>
      <c r="H811" s="309"/>
      <c r="I811" s="310"/>
      <c r="J811" s="67"/>
    </row>
    <row r="812" spans="1:10" ht="24.75" customHeight="1">
      <c r="A812" s="129" t="s">
        <v>154</v>
      </c>
      <c r="B812" s="279">
        <v>180</v>
      </c>
      <c r="C812" s="279">
        <v>180</v>
      </c>
      <c r="D812" s="279">
        <v>180</v>
      </c>
      <c r="E812" s="36">
        <v>0.12</v>
      </c>
      <c r="F812" s="36">
        <v>0</v>
      </c>
      <c r="G812" s="36">
        <v>12.72</v>
      </c>
      <c r="H812" s="34">
        <f>E812*4+F812*9+G812*4</f>
        <v>51.36</v>
      </c>
      <c r="I812" s="37">
        <v>7.1</v>
      </c>
      <c r="J812" s="19"/>
    </row>
    <row r="813" spans="1:10" ht="24.75" customHeight="1">
      <c r="A813" s="341" t="s">
        <v>22</v>
      </c>
      <c r="B813" s="341"/>
      <c r="C813" s="341"/>
      <c r="D813" s="341"/>
      <c r="E813" s="59">
        <f>E678+E702+E752+E700</f>
        <v>41.445</v>
      </c>
      <c r="F813" s="59">
        <f>F678+F702+F752+F700</f>
        <v>34.475</v>
      </c>
      <c r="G813" s="59">
        <f>G678+G702+G752+G700</f>
        <v>142.87</v>
      </c>
      <c r="H813" s="141">
        <f>H678+H702+H752+H700</f>
        <v>1047.7933333333333</v>
      </c>
      <c r="I813" s="59">
        <f>I678+I702+I752+I700</f>
        <v>22.17</v>
      </c>
      <c r="J813" s="19"/>
    </row>
    <row r="814" spans="1:10" ht="24.75" customHeight="1">
      <c r="A814" s="370" t="s">
        <v>19</v>
      </c>
      <c r="B814" s="370"/>
      <c r="C814" s="370"/>
      <c r="D814" s="370"/>
      <c r="E814" s="370"/>
      <c r="F814" s="370"/>
      <c r="G814" s="370"/>
      <c r="H814" s="370"/>
      <c r="I814" s="370"/>
      <c r="J814" s="19"/>
    </row>
    <row r="815" spans="1:10" ht="24.75" customHeight="1">
      <c r="A815" s="337" t="s">
        <v>1</v>
      </c>
      <c r="B815" s="337" t="s">
        <v>2</v>
      </c>
      <c r="C815" s="337" t="s">
        <v>3</v>
      </c>
      <c r="D815" s="337" t="s">
        <v>4</v>
      </c>
      <c r="E815" s="337"/>
      <c r="F815" s="337"/>
      <c r="G815" s="337"/>
      <c r="H815" s="337"/>
      <c r="I815" s="33" t="s">
        <v>230</v>
      </c>
      <c r="J815" s="19"/>
    </row>
    <row r="816" spans="1:10" ht="24.75" customHeight="1">
      <c r="A816" s="337"/>
      <c r="B816" s="337"/>
      <c r="C816" s="337"/>
      <c r="D816" s="14" t="s">
        <v>5</v>
      </c>
      <c r="E816" s="14" t="s">
        <v>6</v>
      </c>
      <c r="F816" s="14" t="s">
        <v>7</v>
      </c>
      <c r="G816" s="14" t="s">
        <v>8</v>
      </c>
      <c r="H816" s="98" t="s">
        <v>9</v>
      </c>
      <c r="I816" s="33" t="s">
        <v>86</v>
      </c>
      <c r="J816" s="19"/>
    </row>
    <row r="817" spans="1:10" ht="24.75" customHeight="1">
      <c r="A817" s="341" t="s">
        <v>10</v>
      </c>
      <c r="B817" s="341"/>
      <c r="C817" s="341"/>
      <c r="D817" s="49">
        <f>D824+D828+D818</f>
        <v>384</v>
      </c>
      <c r="E817" s="59">
        <f>SUM(E818:E831)</f>
        <v>10.2</v>
      </c>
      <c r="F817" s="59">
        <f>SUM(F818:F831)</f>
        <v>12.600000000000001</v>
      </c>
      <c r="G817" s="59">
        <f>SUM(G818:G831)</f>
        <v>45.6</v>
      </c>
      <c r="H817" s="141">
        <f>SUM(H818:H831)</f>
        <v>336.6</v>
      </c>
      <c r="I817" s="261">
        <f>SUM(I818:I831)</f>
        <v>1.08</v>
      </c>
      <c r="J817" s="19"/>
    </row>
    <row r="818" spans="1:10" ht="43.5" customHeight="1">
      <c r="A818" s="346" t="s">
        <v>188</v>
      </c>
      <c r="B818" s="346"/>
      <c r="C818" s="346"/>
      <c r="D818" s="279">
        <v>180</v>
      </c>
      <c r="E818" s="36">
        <v>5.2</v>
      </c>
      <c r="F818" s="36">
        <v>6.3</v>
      </c>
      <c r="G818" s="36">
        <v>20.6</v>
      </c>
      <c r="H818" s="34">
        <f>E818*4+F818*9+G818*4</f>
        <v>159.9</v>
      </c>
      <c r="I818" s="37">
        <v>0.56</v>
      </c>
      <c r="J818" s="19"/>
    </row>
    <row r="819" spans="1:10" ht="24.75" customHeight="1">
      <c r="A819" s="115" t="s">
        <v>84</v>
      </c>
      <c r="B819" s="56">
        <v>167</v>
      </c>
      <c r="C819" s="56">
        <v>167</v>
      </c>
      <c r="D819" s="279"/>
      <c r="E819" s="36"/>
      <c r="F819" s="36"/>
      <c r="G819" s="36"/>
      <c r="H819" s="279"/>
      <c r="I819" s="37"/>
      <c r="J819" s="19"/>
    </row>
    <row r="820" spans="1:10" ht="24.75" customHeight="1">
      <c r="A820" s="216" t="s">
        <v>64</v>
      </c>
      <c r="B820" s="57">
        <v>16</v>
      </c>
      <c r="C820" s="57">
        <v>16</v>
      </c>
      <c r="D820" s="279"/>
      <c r="E820" s="36"/>
      <c r="F820" s="121"/>
      <c r="G820" s="121"/>
      <c r="H820" s="56"/>
      <c r="I820" s="122"/>
      <c r="J820" s="19"/>
    </row>
    <row r="821" spans="1:22" s="71" customFormat="1" ht="24.75" customHeight="1">
      <c r="A821" s="136" t="s">
        <v>85</v>
      </c>
      <c r="B821" s="121">
        <v>0.5</v>
      </c>
      <c r="C821" s="121">
        <v>0.5</v>
      </c>
      <c r="D821" s="279"/>
      <c r="E821" s="121"/>
      <c r="F821" s="121"/>
      <c r="G821" s="121"/>
      <c r="H821" s="56"/>
      <c r="I821" s="122"/>
      <c r="J821" s="67"/>
      <c r="O821" s="165"/>
      <c r="P821" s="165"/>
      <c r="Q821" s="165"/>
      <c r="R821" s="165"/>
      <c r="S821" s="165"/>
      <c r="T821" s="165"/>
      <c r="U821" s="165"/>
      <c r="V821" s="165"/>
    </row>
    <row r="822" spans="1:10" ht="24.75" customHeight="1">
      <c r="A822" s="115" t="s">
        <v>40</v>
      </c>
      <c r="B822" s="121">
        <v>1.7</v>
      </c>
      <c r="C822" s="121">
        <v>1.7</v>
      </c>
      <c r="D822" s="279"/>
      <c r="E822" s="121"/>
      <c r="F822" s="121"/>
      <c r="G822" s="121"/>
      <c r="H822" s="56"/>
      <c r="I822" s="122"/>
      <c r="J822" s="19"/>
    </row>
    <row r="823" spans="1:10" ht="24.75" customHeight="1">
      <c r="A823" s="115" t="s">
        <v>41</v>
      </c>
      <c r="B823" s="154">
        <v>1.7</v>
      </c>
      <c r="C823" s="154">
        <v>1.7</v>
      </c>
      <c r="D823" s="279"/>
      <c r="E823" s="121"/>
      <c r="F823" s="121"/>
      <c r="G823" s="121"/>
      <c r="H823" s="56"/>
      <c r="I823" s="119"/>
      <c r="J823" s="19"/>
    </row>
    <row r="824" spans="1:10" ht="24.75" customHeight="1">
      <c r="A824" s="368" t="s">
        <v>354</v>
      </c>
      <c r="B824" s="368"/>
      <c r="C824" s="368"/>
      <c r="D824" s="150" t="s">
        <v>235</v>
      </c>
      <c r="E824" s="123">
        <v>2</v>
      </c>
      <c r="F824" s="123">
        <v>4</v>
      </c>
      <c r="G824" s="123">
        <v>7.5</v>
      </c>
      <c r="H824" s="34">
        <f>E824*4+F824*9+G824*4</f>
        <v>74</v>
      </c>
      <c r="I824" s="37">
        <v>0</v>
      </c>
      <c r="J824" s="19"/>
    </row>
    <row r="825" spans="1:10" ht="24.75" customHeight="1">
      <c r="A825" s="115" t="s">
        <v>44</v>
      </c>
      <c r="B825" s="56">
        <v>20</v>
      </c>
      <c r="C825" s="56">
        <v>20</v>
      </c>
      <c r="D825" s="56"/>
      <c r="E825" s="151"/>
      <c r="F825" s="151"/>
      <c r="G825" s="151"/>
      <c r="H825" s="277"/>
      <c r="I825" s="122"/>
      <c r="J825" s="19"/>
    </row>
    <row r="826" spans="1:11" ht="43.5" customHeight="1">
      <c r="A826" s="263" t="s">
        <v>361</v>
      </c>
      <c r="B826" s="96">
        <v>4.5</v>
      </c>
      <c r="C826" s="96">
        <v>4</v>
      </c>
      <c r="D826" s="56"/>
      <c r="E826" s="151"/>
      <c r="F826" s="151"/>
      <c r="G826" s="151"/>
      <c r="H826" s="277"/>
      <c r="I826" s="122"/>
      <c r="J826" s="19"/>
      <c r="K826" s="165" t="s">
        <v>20</v>
      </c>
    </row>
    <row r="827" spans="1:12" ht="24.75" customHeight="1">
      <c r="A827" s="196" t="s">
        <v>240</v>
      </c>
      <c r="B827" s="96">
        <v>4.5</v>
      </c>
      <c r="C827" s="96">
        <v>4</v>
      </c>
      <c r="D827" s="56"/>
      <c r="E827" s="151"/>
      <c r="F827" s="151"/>
      <c r="G827" s="151"/>
      <c r="H827" s="277"/>
      <c r="I827" s="122"/>
      <c r="J827" s="19"/>
      <c r="K827" s="51" t="s">
        <v>37</v>
      </c>
      <c r="L827" s="165">
        <f>D998</f>
        <v>30</v>
      </c>
    </row>
    <row r="828" spans="1:12" ht="24.75" customHeight="1">
      <c r="A828" s="331" t="s">
        <v>118</v>
      </c>
      <c r="B828" s="331"/>
      <c r="C828" s="331"/>
      <c r="D828" s="279">
        <v>180</v>
      </c>
      <c r="E828" s="36">
        <v>3</v>
      </c>
      <c r="F828" s="36">
        <v>2.3</v>
      </c>
      <c r="G828" s="36">
        <v>17.5</v>
      </c>
      <c r="H828" s="34">
        <f>G828*4+F828*9+E828*4</f>
        <v>102.7</v>
      </c>
      <c r="I828" s="37">
        <v>0.52</v>
      </c>
      <c r="J828" s="19"/>
      <c r="K828" s="52" t="s">
        <v>38</v>
      </c>
      <c r="L828" s="167">
        <f>C944+D996</f>
        <v>40</v>
      </c>
    </row>
    <row r="829" spans="1:12" ht="24.75" customHeight="1">
      <c r="A829" s="78" t="s">
        <v>88</v>
      </c>
      <c r="B829" s="56">
        <v>2.5</v>
      </c>
      <c r="C829" s="56">
        <v>2.5</v>
      </c>
      <c r="D829" s="56"/>
      <c r="E829" s="121"/>
      <c r="F829" s="121"/>
      <c r="G829" s="121"/>
      <c r="H829" s="57"/>
      <c r="I829" s="122"/>
      <c r="J829" s="19"/>
      <c r="K829" s="52" t="s">
        <v>101</v>
      </c>
      <c r="L829" s="167">
        <f>C1005</f>
        <v>6</v>
      </c>
    </row>
    <row r="830" spans="1:12" ht="24.75" customHeight="1">
      <c r="A830" s="78" t="s">
        <v>40</v>
      </c>
      <c r="B830" s="96">
        <v>12</v>
      </c>
      <c r="C830" s="96">
        <v>12</v>
      </c>
      <c r="D830" s="56"/>
      <c r="E830" s="121"/>
      <c r="F830" s="121"/>
      <c r="G830" s="121"/>
      <c r="H830" s="57"/>
      <c r="I830" s="122"/>
      <c r="J830" s="19"/>
      <c r="K830" s="53" t="s">
        <v>102</v>
      </c>
      <c r="L830" s="167">
        <f>C939</f>
        <v>15</v>
      </c>
    </row>
    <row r="831" spans="1:11" ht="24.75" customHeight="1">
      <c r="A831" s="78" t="s">
        <v>84</v>
      </c>
      <c r="B831" s="96">
        <v>100</v>
      </c>
      <c r="C831" s="96">
        <v>100</v>
      </c>
      <c r="D831" s="56"/>
      <c r="E831" s="121"/>
      <c r="F831" s="121"/>
      <c r="G831" s="121"/>
      <c r="H831" s="57"/>
      <c r="I831" s="122"/>
      <c r="J831" s="19"/>
      <c r="K831" s="53" t="s">
        <v>75</v>
      </c>
    </row>
    <row r="832" spans="1:12" ht="24.75" customHeight="1">
      <c r="A832" s="357" t="s">
        <v>108</v>
      </c>
      <c r="B832" s="357"/>
      <c r="C832" s="357"/>
      <c r="D832" s="145"/>
      <c r="E832" s="59">
        <f>E833</f>
        <v>0.9</v>
      </c>
      <c r="F832" s="59">
        <f>F833</f>
        <v>0.3</v>
      </c>
      <c r="G832" s="59">
        <f>G833</f>
        <v>15.3</v>
      </c>
      <c r="H832" s="49">
        <f>H833</f>
        <v>67.5</v>
      </c>
      <c r="I832" s="59">
        <f>I833</f>
        <v>6</v>
      </c>
      <c r="J832" s="19"/>
      <c r="K832" s="52" t="s">
        <v>25</v>
      </c>
      <c r="L832" s="167">
        <f>C968+C985</f>
        <v>152</v>
      </c>
    </row>
    <row r="833" spans="1:12" ht="43.5" customHeight="1">
      <c r="A833" s="346" t="s">
        <v>357</v>
      </c>
      <c r="B833" s="346"/>
      <c r="C833" s="346"/>
      <c r="D833" s="68">
        <v>120</v>
      </c>
      <c r="E833" s="123">
        <v>0.9</v>
      </c>
      <c r="F833" s="123">
        <v>0.3</v>
      </c>
      <c r="G833" s="123">
        <v>15.3</v>
      </c>
      <c r="H833" s="117">
        <f>E833*4+F833*9+G833*4</f>
        <v>67.5</v>
      </c>
      <c r="I833" s="36">
        <v>6</v>
      </c>
      <c r="J833" s="19"/>
      <c r="K833" s="52" t="s">
        <v>27</v>
      </c>
      <c r="L833" s="167">
        <f>C954+C966+C972+C974+C976+C989+C991+C979</f>
        <v>166.9</v>
      </c>
    </row>
    <row r="834" spans="1:11" ht="24.75" customHeight="1">
      <c r="A834" s="341" t="s">
        <v>11</v>
      </c>
      <c r="B834" s="341"/>
      <c r="C834" s="341"/>
      <c r="D834" s="156">
        <f>D835+190+D908+D876+D883+D865</f>
        <v>550</v>
      </c>
      <c r="E834" s="59">
        <f>E841+E851+E876+E883+E908+E911+E913+E865</f>
        <v>17.38285714285714</v>
      </c>
      <c r="F834" s="59">
        <f>F841+F851+F876+F883+F908+F911+F913+F865</f>
        <v>17.55642857142857</v>
      </c>
      <c r="G834" s="59">
        <f>G841+G851+G876+G883+G908+G911+G913+G865</f>
        <v>63.86857142857142</v>
      </c>
      <c r="H834" s="49">
        <f>H841+H851+H876+H883+H908+H911+H913+H865</f>
        <v>484.1957142857143</v>
      </c>
      <c r="I834" s="261">
        <f>I841+I851+I876+I883+I908+I911+I913+I865</f>
        <v>19.18857142857143</v>
      </c>
      <c r="J834" s="19"/>
      <c r="K834" s="52" t="s">
        <v>24</v>
      </c>
    </row>
    <row r="835" spans="1:12" ht="43.5" customHeight="1">
      <c r="A835" s="332" t="s">
        <v>182</v>
      </c>
      <c r="B835" s="332"/>
      <c r="C835" s="332"/>
      <c r="D835" s="279">
        <v>40</v>
      </c>
      <c r="E835" s="36">
        <v>0.4</v>
      </c>
      <c r="F835" s="36">
        <v>2.1</v>
      </c>
      <c r="G835" s="36">
        <v>2.1</v>
      </c>
      <c r="H835" s="117">
        <f>E835*4+F835*9+G835*4</f>
        <v>28.900000000000006</v>
      </c>
      <c r="I835" s="37">
        <v>0.09</v>
      </c>
      <c r="J835" s="19"/>
      <c r="K835" s="52" t="s">
        <v>28</v>
      </c>
      <c r="L835" s="167">
        <f>C994</f>
        <v>12</v>
      </c>
    </row>
    <row r="836" spans="1:12" ht="24.75" customHeight="1">
      <c r="A836" s="32" t="s">
        <v>125</v>
      </c>
      <c r="B836" s="93">
        <f>C836*1.82</f>
        <v>65.52</v>
      </c>
      <c r="C836" s="40">
        <v>36</v>
      </c>
      <c r="D836" s="41"/>
      <c r="E836" s="55"/>
      <c r="F836" s="121"/>
      <c r="G836" s="121"/>
      <c r="H836" s="57"/>
      <c r="I836" s="119"/>
      <c r="J836" s="19"/>
      <c r="K836" s="52" t="s">
        <v>80</v>
      </c>
      <c r="L836" s="165">
        <f>C951</f>
        <v>100</v>
      </c>
    </row>
    <row r="837" spans="1:11" ht="24.75" customHeight="1">
      <c r="A837" s="32" t="s">
        <v>183</v>
      </c>
      <c r="B837" s="102">
        <f>C837*1.19</f>
        <v>3.57</v>
      </c>
      <c r="C837" s="40">
        <v>3</v>
      </c>
      <c r="D837" s="41"/>
      <c r="E837" s="55"/>
      <c r="F837" s="55"/>
      <c r="G837" s="55"/>
      <c r="H837" s="55"/>
      <c r="I837" s="126"/>
      <c r="J837" s="19"/>
      <c r="K837" s="54" t="s">
        <v>81</v>
      </c>
    </row>
    <row r="838" spans="1:12" ht="24.75" customHeight="1">
      <c r="A838" s="110" t="s">
        <v>46</v>
      </c>
      <c r="B838" s="48">
        <v>2</v>
      </c>
      <c r="C838" s="40">
        <v>2</v>
      </c>
      <c r="D838" s="41"/>
      <c r="E838" s="55"/>
      <c r="F838" s="121"/>
      <c r="G838" s="121"/>
      <c r="H838" s="57"/>
      <c r="I838" s="119"/>
      <c r="J838" s="19"/>
      <c r="K838" s="52" t="s">
        <v>23</v>
      </c>
      <c r="L838" s="167">
        <f>C941+C949+C995+C1004</f>
        <v>21</v>
      </c>
    </row>
    <row r="839" spans="1:12" ht="43.5" customHeight="1">
      <c r="A839" s="115" t="s">
        <v>167</v>
      </c>
      <c r="B839" s="121">
        <f>C839*1.35</f>
        <v>2.7</v>
      </c>
      <c r="C839" s="57">
        <v>2</v>
      </c>
      <c r="D839" s="56"/>
      <c r="E839" s="121"/>
      <c r="F839" s="121"/>
      <c r="G839" s="121"/>
      <c r="H839" s="34"/>
      <c r="I839" s="138"/>
      <c r="J839" s="19"/>
      <c r="K839" s="52" t="s">
        <v>29</v>
      </c>
      <c r="L839" s="167">
        <f>C945</f>
        <v>15</v>
      </c>
    </row>
    <row r="840" spans="1:11" ht="24.75" customHeight="1">
      <c r="A840" s="330" t="s">
        <v>136</v>
      </c>
      <c r="B840" s="330"/>
      <c r="C840" s="330"/>
      <c r="D840" s="330"/>
      <c r="E840" s="330"/>
      <c r="F840" s="330"/>
      <c r="G840" s="330"/>
      <c r="H840" s="330"/>
      <c r="I840" s="330"/>
      <c r="J840" s="19"/>
      <c r="K840" s="52" t="s">
        <v>150</v>
      </c>
    </row>
    <row r="841" spans="1:11" ht="43.5" customHeight="1">
      <c r="A841" s="275" t="s">
        <v>177</v>
      </c>
      <c r="B841" s="57">
        <f>C841*1.82</f>
        <v>72.8</v>
      </c>
      <c r="C841" s="56">
        <v>40</v>
      </c>
      <c r="D841" s="279">
        <v>40</v>
      </c>
      <c r="E841" s="36">
        <v>0.3</v>
      </c>
      <c r="F841" s="36">
        <v>0.1</v>
      </c>
      <c r="G841" s="36">
        <v>0.6</v>
      </c>
      <c r="H841" s="117">
        <v>4</v>
      </c>
      <c r="I841" s="37">
        <v>0.9</v>
      </c>
      <c r="J841" s="19"/>
      <c r="K841" s="51" t="s">
        <v>151</v>
      </c>
    </row>
    <row r="842" spans="1:12" ht="24.75" customHeight="1">
      <c r="A842" s="330" t="s">
        <v>136</v>
      </c>
      <c r="B842" s="330"/>
      <c r="C842" s="330"/>
      <c r="D842" s="330"/>
      <c r="E842" s="330"/>
      <c r="F842" s="330"/>
      <c r="G842" s="330"/>
      <c r="H842" s="330"/>
      <c r="I842" s="330"/>
      <c r="J842" s="19"/>
      <c r="K842" s="52" t="s">
        <v>30</v>
      </c>
      <c r="L842" s="165">
        <f>C947</f>
        <v>0.45</v>
      </c>
    </row>
    <row r="843" spans="1:12" ht="43.5" customHeight="1">
      <c r="A843" s="346" t="s">
        <v>168</v>
      </c>
      <c r="B843" s="346"/>
      <c r="C843" s="346"/>
      <c r="D843" s="279">
        <v>40</v>
      </c>
      <c r="E843" s="36">
        <v>0.5</v>
      </c>
      <c r="F843" s="36">
        <v>2</v>
      </c>
      <c r="G843" s="36">
        <v>1.9</v>
      </c>
      <c r="H843" s="117">
        <f>E843*4+F843*9+G843*4</f>
        <v>27.6</v>
      </c>
      <c r="I843" s="37">
        <v>10</v>
      </c>
      <c r="J843" s="19"/>
      <c r="K843" s="52" t="s">
        <v>103</v>
      </c>
      <c r="L843" s="167">
        <f>C981</f>
        <v>63</v>
      </c>
    </row>
    <row r="844" spans="1:11" ht="24.75" customHeight="1">
      <c r="A844" s="87" t="s">
        <v>169</v>
      </c>
      <c r="B844" s="102">
        <f>C844*1.02</f>
        <v>20.4</v>
      </c>
      <c r="C844" s="40">
        <v>20</v>
      </c>
      <c r="D844" s="41"/>
      <c r="E844" s="55"/>
      <c r="F844" s="55"/>
      <c r="G844" s="55"/>
      <c r="H844" s="88"/>
      <c r="I844" s="126"/>
      <c r="J844" s="19"/>
      <c r="K844" s="51" t="s">
        <v>82</v>
      </c>
    </row>
    <row r="845" spans="1:11" ht="24.75" customHeight="1">
      <c r="A845" s="32" t="s">
        <v>170</v>
      </c>
      <c r="B845" s="48">
        <f>C845*1.18</f>
        <v>23.599999999999998</v>
      </c>
      <c r="C845" s="40">
        <v>20</v>
      </c>
      <c r="D845" s="41"/>
      <c r="E845" s="55"/>
      <c r="F845" s="55"/>
      <c r="G845" s="55"/>
      <c r="H845" s="55"/>
      <c r="I845" s="126"/>
      <c r="J845" s="19"/>
      <c r="K845" s="51" t="s">
        <v>83</v>
      </c>
    </row>
    <row r="846" spans="1:11" ht="24.75" customHeight="1">
      <c r="A846" s="78" t="s">
        <v>184</v>
      </c>
      <c r="B846" s="48">
        <f>C846*1.33</f>
        <v>26.6</v>
      </c>
      <c r="C846" s="40">
        <v>20</v>
      </c>
      <c r="D846" s="41"/>
      <c r="E846" s="55"/>
      <c r="F846" s="55"/>
      <c r="G846" s="121"/>
      <c r="H846" s="57"/>
      <c r="I846" s="119"/>
      <c r="J846" s="19"/>
      <c r="K846" s="52" t="s">
        <v>31</v>
      </c>
    </row>
    <row r="847" spans="1:12" ht="24.75" customHeight="1">
      <c r="A847" s="32" t="s">
        <v>171</v>
      </c>
      <c r="B847" s="102">
        <f>C847*1.02</f>
        <v>20.4</v>
      </c>
      <c r="C847" s="40">
        <v>20</v>
      </c>
      <c r="D847" s="41"/>
      <c r="E847" s="55"/>
      <c r="F847" s="121"/>
      <c r="G847" s="121"/>
      <c r="H847" s="57"/>
      <c r="I847" s="119"/>
      <c r="J847" s="19"/>
      <c r="K847" s="54" t="s">
        <v>32</v>
      </c>
      <c r="L847" s="167">
        <f>C940+C948+C1010+C1006+C1008</f>
        <v>361.3333333333333</v>
      </c>
    </row>
    <row r="848" spans="1:12" ht="24.75" customHeight="1">
      <c r="A848" s="32" t="s">
        <v>172</v>
      </c>
      <c r="B848" s="48">
        <f>C848*1.05</f>
        <v>21</v>
      </c>
      <c r="C848" s="40">
        <v>20</v>
      </c>
      <c r="D848" s="41"/>
      <c r="E848" s="55"/>
      <c r="F848" s="121"/>
      <c r="G848" s="121"/>
      <c r="H848" s="57"/>
      <c r="I848" s="119"/>
      <c r="J848" s="19"/>
      <c r="K848" s="51" t="s">
        <v>33</v>
      </c>
      <c r="L848" s="167">
        <f>C1001</f>
        <v>59</v>
      </c>
    </row>
    <row r="849" spans="1:12" ht="43.5" customHeight="1">
      <c r="A849" s="110" t="s">
        <v>180</v>
      </c>
      <c r="B849" s="48">
        <v>2</v>
      </c>
      <c r="C849" s="40">
        <v>2</v>
      </c>
      <c r="D849" s="41"/>
      <c r="E849" s="55"/>
      <c r="F849" s="121"/>
      <c r="G849" s="121"/>
      <c r="H849" s="57"/>
      <c r="I849" s="119"/>
      <c r="J849" s="19"/>
      <c r="K849" s="51" t="s">
        <v>34</v>
      </c>
      <c r="L849" s="167">
        <f>C978+C1002</f>
        <v>10</v>
      </c>
    </row>
    <row r="850" spans="1:11" ht="43.5" customHeight="1">
      <c r="A850" s="115" t="s">
        <v>167</v>
      </c>
      <c r="B850" s="121">
        <f>C850*1.35</f>
        <v>2.7</v>
      </c>
      <c r="C850" s="57">
        <v>2</v>
      </c>
      <c r="D850" s="56"/>
      <c r="E850" s="121"/>
      <c r="F850" s="121"/>
      <c r="G850" s="121"/>
      <c r="H850" s="34"/>
      <c r="I850" s="138"/>
      <c r="J850" s="19"/>
      <c r="K850" s="52" t="s">
        <v>104</v>
      </c>
    </row>
    <row r="851" spans="1:12" ht="24.75" customHeight="1">
      <c r="A851" s="358" t="s">
        <v>254</v>
      </c>
      <c r="B851" s="359"/>
      <c r="C851" s="360"/>
      <c r="D851" s="279" t="s">
        <v>255</v>
      </c>
      <c r="E851" s="2">
        <v>4.2</v>
      </c>
      <c r="F851" s="1">
        <v>4.9</v>
      </c>
      <c r="G851" s="1">
        <v>8.2</v>
      </c>
      <c r="H851" s="117">
        <f>E851*4+F851*9+G851*4</f>
        <v>93.7</v>
      </c>
      <c r="I851" s="9">
        <v>1.6</v>
      </c>
      <c r="J851" s="19"/>
      <c r="K851" s="51" t="s">
        <v>35</v>
      </c>
      <c r="L851" s="167">
        <f>C942+C975+C1007</f>
        <v>6.666666666666667</v>
      </c>
    </row>
    <row r="852" spans="1:12" ht="24.75" customHeight="1">
      <c r="A852" s="255" t="s">
        <v>47</v>
      </c>
      <c r="B852" s="69">
        <f>C852*1.36</f>
        <v>21.76</v>
      </c>
      <c r="C852" s="93">
        <v>16</v>
      </c>
      <c r="D852" s="96"/>
      <c r="E852" s="101"/>
      <c r="F852" s="101"/>
      <c r="G852" s="101"/>
      <c r="H852" s="96"/>
      <c r="I852" s="138"/>
      <c r="J852" s="30"/>
      <c r="K852" s="51" t="s">
        <v>26</v>
      </c>
      <c r="L852" s="167">
        <f>C956+C990</f>
        <v>6.5</v>
      </c>
    </row>
    <row r="853" spans="1:12" ht="24.75" customHeight="1">
      <c r="A853" s="255" t="s">
        <v>48</v>
      </c>
      <c r="B853" s="69">
        <f>C853*1.18</f>
        <v>18.88</v>
      </c>
      <c r="C853" s="93">
        <v>16</v>
      </c>
      <c r="D853" s="96"/>
      <c r="E853" s="101"/>
      <c r="F853" s="101"/>
      <c r="G853" s="101"/>
      <c r="H853" s="96"/>
      <c r="I853" s="138"/>
      <c r="J853" s="19"/>
      <c r="K853" s="52" t="s">
        <v>36</v>
      </c>
      <c r="L853" s="167">
        <f>C1003</f>
        <v>4</v>
      </c>
    </row>
    <row r="854" spans="1:11" ht="24.75" customHeight="1">
      <c r="A854" s="314" t="s">
        <v>355</v>
      </c>
      <c r="B854" s="35">
        <f>C853</f>
        <v>16</v>
      </c>
      <c r="C854" s="57">
        <f>C853</f>
        <v>16</v>
      </c>
      <c r="D854" s="96"/>
      <c r="E854" s="101"/>
      <c r="F854" s="101"/>
      <c r="G854" s="101"/>
      <c r="H854" s="96"/>
      <c r="I854" s="138"/>
      <c r="J854" s="19"/>
      <c r="K854" s="52" t="s">
        <v>140</v>
      </c>
    </row>
    <row r="855" spans="1:11" ht="24.75" customHeight="1">
      <c r="A855" s="78" t="s">
        <v>49</v>
      </c>
      <c r="B855" s="93">
        <f>C855*1.33</f>
        <v>99.75</v>
      </c>
      <c r="C855" s="48">
        <v>75</v>
      </c>
      <c r="D855" s="43"/>
      <c r="E855" s="43"/>
      <c r="F855" s="40"/>
      <c r="G855" s="40"/>
      <c r="H855" s="41"/>
      <c r="I855" s="91"/>
      <c r="J855" s="19"/>
      <c r="K855" s="52" t="s">
        <v>141</v>
      </c>
    </row>
    <row r="856" spans="1:10" ht="24.75" customHeight="1">
      <c r="A856" s="78" t="s">
        <v>50</v>
      </c>
      <c r="B856" s="93">
        <f>C856*1.43</f>
        <v>107.25</v>
      </c>
      <c r="C856" s="48">
        <v>75</v>
      </c>
      <c r="D856" s="43"/>
      <c r="E856" s="43"/>
      <c r="F856" s="40"/>
      <c r="G856" s="40"/>
      <c r="H856" s="41"/>
      <c r="I856" s="91"/>
      <c r="J856" s="19"/>
    </row>
    <row r="857" spans="1:10" ht="24.75" customHeight="1">
      <c r="A857" s="78" t="s">
        <v>51</v>
      </c>
      <c r="B857" s="93">
        <f>C857*1.54</f>
        <v>115.5</v>
      </c>
      <c r="C857" s="48">
        <v>75</v>
      </c>
      <c r="D857" s="43"/>
      <c r="E857" s="43"/>
      <c r="F857" s="40"/>
      <c r="G857" s="40"/>
      <c r="H857" s="41"/>
      <c r="I857" s="91"/>
      <c r="J857" s="30"/>
    </row>
    <row r="858" spans="1:10" ht="24.75" customHeight="1">
      <c r="A858" s="78" t="s">
        <v>52</v>
      </c>
      <c r="B858" s="93">
        <f>C858*1.67</f>
        <v>125.25</v>
      </c>
      <c r="C858" s="48">
        <v>75</v>
      </c>
      <c r="D858" s="43"/>
      <c r="E858" s="43"/>
      <c r="F858" s="40"/>
      <c r="G858" s="40"/>
      <c r="H858" s="41"/>
      <c r="I858" s="91"/>
      <c r="J858" s="19"/>
    </row>
    <row r="859" spans="1:10" ht="24.75" customHeight="1">
      <c r="A859" s="78" t="s">
        <v>53</v>
      </c>
      <c r="B859" s="93">
        <f>C859*1.25</f>
        <v>15</v>
      </c>
      <c r="C859" s="48">
        <v>12</v>
      </c>
      <c r="D859" s="48"/>
      <c r="E859" s="48"/>
      <c r="F859" s="40"/>
      <c r="G859" s="40"/>
      <c r="H859" s="41"/>
      <c r="I859" s="91"/>
      <c r="J859" s="19"/>
    </row>
    <row r="860" spans="1:10" ht="24.75" customHeight="1">
      <c r="A860" s="78" t="s">
        <v>45</v>
      </c>
      <c r="B860" s="93">
        <f>C860*1.43</f>
        <v>17.16</v>
      </c>
      <c r="C860" s="48">
        <v>12</v>
      </c>
      <c r="D860" s="43"/>
      <c r="E860" s="40"/>
      <c r="F860" s="40"/>
      <c r="G860" s="40"/>
      <c r="H860" s="41"/>
      <c r="I860" s="91"/>
      <c r="J860" s="19"/>
    </row>
    <row r="861" spans="1:10" ht="24.75" customHeight="1">
      <c r="A861" s="32" t="s">
        <v>54</v>
      </c>
      <c r="B861" s="93">
        <f>C861*1.19</f>
        <v>14.28</v>
      </c>
      <c r="C861" s="48">
        <v>12</v>
      </c>
      <c r="D861" s="48"/>
      <c r="E861" s="40"/>
      <c r="F861" s="40"/>
      <c r="G861" s="40"/>
      <c r="H861" s="41"/>
      <c r="I861" s="91"/>
      <c r="J861" s="19"/>
    </row>
    <row r="862" spans="1:10" ht="24.75" customHeight="1">
      <c r="A862" s="78" t="s">
        <v>41</v>
      </c>
      <c r="B862" s="48">
        <v>3</v>
      </c>
      <c r="C862" s="48">
        <v>3</v>
      </c>
      <c r="D862" s="48"/>
      <c r="E862" s="48"/>
      <c r="F862" s="40"/>
      <c r="G862" s="40"/>
      <c r="H862" s="41"/>
      <c r="I862" s="91"/>
      <c r="J862" s="19"/>
    </row>
    <row r="863" spans="1:10" s="71" customFormat="1" ht="24.75" customHeight="1">
      <c r="A863" s="61" t="s">
        <v>132</v>
      </c>
      <c r="B863" s="48">
        <v>10</v>
      </c>
      <c r="C863" s="48">
        <v>10</v>
      </c>
      <c r="D863" s="48"/>
      <c r="E863" s="48"/>
      <c r="F863" s="40"/>
      <c r="G863" s="40"/>
      <c r="H863" s="41"/>
      <c r="I863" s="91"/>
      <c r="J863" s="67"/>
    </row>
    <row r="864" spans="1:10" ht="43.5" customHeight="1">
      <c r="A864" s="216" t="s">
        <v>242</v>
      </c>
      <c r="B864" s="101">
        <v>0.1</v>
      </c>
      <c r="C864" s="101">
        <v>0.1</v>
      </c>
      <c r="D864" s="56"/>
      <c r="E864" s="119"/>
      <c r="F864" s="119"/>
      <c r="G864" s="119"/>
      <c r="H864" s="57"/>
      <c r="I864" s="119"/>
      <c r="J864" s="19"/>
    </row>
    <row r="865" spans="1:10" s="71" customFormat="1" ht="24.75" customHeight="1">
      <c r="A865" s="334" t="s">
        <v>297</v>
      </c>
      <c r="B865" s="335"/>
      <c r="C865" s="336"/>
      <c r="D865" s="11">
        <v>60</v>
      </c>
      <c r="E865" s="2">
        <v>7.371428571428571</v>
      </c>
      <c r="F865" s="2">
        <v>7.028571428571428</v>
      </c>
      <c r="G865" s="2">
        <v>8.4</v>
      </c>
      <c r="H865" s="3">
        <v>126.34285714285711</v>
      </c>
      <c r="I865" s="9">
        <v>0.42857142857142855</v>
      </c>
      <c r="J865" s="67"/>
    </row>
    <row r="866" spans="1:10" s="71" customFormat="1" ht="43.5" customHeight="1">
      <c r="A866" s="286" t="s">
        <v>292</v>
      </c>
      <c r="B866" s="47">
        <v>103</v>
      </c>
      <c r="C866" s="247">
        <v>44.25</v>
      </c>
      <c r="D866" s="39"/>
      <c r="E866" s="126"/>
      <c r="F866" s="126"/>
      <c r="G866" s="126"/>
      <c r="H866" s="126"/>
      <c r="I866" s="126"/>
      <c r="J866" s="67"/>
    </row>
    <row r="867" spans="1:10" s="71" customFormat="1" ht="24.75" customHeight="1">
      <c r="A867" s="287" t="s">
        <v>293</v>
      </c>
      <c r="B867" s="47">
        <f>C867*1.48</f>
        <v>65.96571428571428</v>
      </c>
      <c r="C867" s="247">
        <v>44.57142857142857</v>
      </c>
      <c r="D867" s="39"/>
      <c r="E867" s="126"/>
      <c r="F867" s="126"/>
      <c r="G867" s="126"/>
      <c r="H867" s="88"/>
      <c r="I867" s="126"/>
      <c r="J867" s="67"/>
    </row>
    <row r="868" spans="1:10" s="71" customFormat="1" ht="24.75" customHeight="1">
      <c r="A868" s="287" t="s">
        <v>294</v>
      </c>
      <c r="B868" s="47">
        <f>C868*1.054</f>
        <v>46.97828571428571</v>
      </c>
      <c r="C868" s="247">
        <v>44.57142857142857</v>
      </c>
      <c r="D868" s="39"/>
      <c r="E868" s="126"/>
      <c r="F868" s="126"/>
      <c r="G868" s="126"/>
      <c r="H868" s="126"/>
      <c r="I868" s="126"/>
      <c r="J868" s="67"/>
    </row>
    <row r="869" spans="1:11" ht="24.75" customHeight="1">
      <c r="A869" s="80" t="s">
        <v>163</v>
      </c>
      <c r="B869" s="47">
        <v>44</v>
      </c>
      <c r="C869" s="247">
        <v>44.25</v>
      </c>
      <c r="D869" s="39"/>
      <c r="E869" s="126"/>
      <c r="F869" s="126"/>
      <c r="G869" s="126"/>
      <c r="H869" s="88"/>
      <c r="I869" s="137"/>
      <c r="J869" s="19"/>
      <c r="K869" s="187"/>
    </row>
    <row r="870" spans="1:10" ht="24.75" customHeight="1">
      <c r="A870" s="110" t="s">
        <v>44</v>
      </c>
      <c r="B870" s="88">
        <v>11</v>
      </c>
      <c r="C870" s="248">
        <v>11.142857142857142</v>
      </c>
      <c r="D870" s="39"/>
      <c r="E870" s="126"/>
      <c r="F870" s="126"/>
      <c r="G870" s="126"/>
      <c r="H870" s="88"/>
      <c r="I870" s="137"/>
      <c r="J870" s="19"/>
    </row>
    <row r="871" spans="1:10" ht="24.75" customHeight="1">
      <c r="A871" s="221" t="s">
        <v>139</v>
      </c>
      <c r="B871" s="88">
        <v>4</v>
      </c>
      <c r="C871" s="248">
        <v>4.285714285714286</v>
      </c>
      <c r="D871" s="39"/>
      <c r="E871" s="126"/>
      <c r="F871" s="126"/>
      <c r="G871" s="126"/>
      <c r="H871" s="88"/>
      <c r="I871" s="137"/>
      <c r="J871" s="19"/>
    </row>
    <row r="872" spans="1:10" ht="24.75" customHeight="1">
      <c r="A872" s="110" t="s">
        <v>295</v>
      </c>
      <c r="B872" s="88">
        <v>12</v>
      </c>
      <c r="C872" s="88">
        <v>12</v>
      </c>
      <c r="D872" s="39"/>
      <c r="E872" s="126"/>
      <c r="F872" s="126"/>
      <c r="G872" s="126"/>
      <c r="H872" s="88"/>
      <c r="I872" s="137"/>
      <c r="J872" s="19"/>
    </row>
    <row r="873" spans="1:10" ht="24.75" customHeight="1">
      <c r="A873" s="110" t="s">
        <v>296</v>
      </c>
      <c r="B873" s="88">
        <v>4</v>
      </c>
      <c r="C873" s="88">
        <v>4.285714285714286</v>
      </c>
      <c r="D873" s="39"/>
      <c r="E873" s="126"/>
      <c r="F873" s="126"/>
      <c r="G873" s="126"/>
      <c r="H873" s="88"/>
      <c r="I873" s="137"/>
      <c r="J873" s="20"/>
    </row>
    <row r="874" spans="1:10" ht="24.75" customHeight="1">
      <c r="A874" s="217" t="s">
        <v>46</v>
      </c>
      <c r="B874" s="118">
        <v>4</v>
      </c>
      <c r="C874" s="247">
        <v>4.285714285714286</v>
      </c>
      <c r="D874" s="39"/>
      <c r="E874" s="126"/>
      <c r="F874" s="126"/>
      <c r="G874" s="126"/>
      <c r="H874" s="88"/>
      <c r="I874" s="137"/>
      <c r="J874" s="20"/>
    </row>
    <row r="875" spans="1:10" ht="43.5" customHeight="1">
      <c r="A875" s="346" t="s">
        <v>225</v>
      </c>
      <c r="B875" s="346"/>
      <c r="C875" s="346"/>
      <c r="D875" s="11" t="s">
        <v>298</v>
      </c>
      <c r="E875" s="126"/>
      <c r="F875" s="126"/>
      <c r="G875" s="126"/>
      <c r="H875" s="88"/>
      <c r="I875" s="137"/>
      <c r="J875" s="20"/>
    </row>
    <row r="876" spans="1:10" ht="24.75" customHeight="1">
      <c r="A876" s="371" t="s">
        <v>185</v>
      </c>
      <c r="B876" s="371"/>
      <c r="C876" s="371"/>
      <c r="D876" s="1">
        <v>70</v>
      </c>
      <c r="E876" s="104">
        <v>1.4</v>
      </c>
      <c r="F876" s="104">
        <v>1.5</v>
      </c>
      <c r="G876" s="104">
        <v>8.4</v>
      </c>
      <c r="H876" s="34">
        <f>E876*4+F876*9+G876*4</f>
        <v>52.7</v>
      </c>
      <c r="I876" s="104">
        <v>4.9</v>
      </c>
      <c r="J876" s="188"/>
    </row>
    <row r="877" spans="1:10" ht="24.75" customHeight="1">
      <c r="A877" s="32" t="s">
        <v>49</v>
      </c>
      <c r="B877" s="48">
        <f>C877*1.33</f>
        <v>79.80000000000001</v>
      </c>
      <c r="C877" s="40">
        <v>60</v>
      </c>
      <c r="D877" s="40"/>
      <c r="E877" s="40"/>
      <c r="F877" s="40"/>
      <c r="G877" s="40"/>
      <c r="H877" s="41"/>
      <c r="I877" s="63"/>
      <c r="J877" s="27"/>
    </row>
    <row r="878" spans="1:10" ht="24.75" customHeight="1">
      <c r="A878" s="32" t="s">
        <v>50</v>
      </c>
      <c r="B878" s="48">
        <f>C878*1.43</f>
        <v>85.8</v>
      </c>
      <c r="C878" s="40">
        <v>60</v>
      </c>
      <c r="D878" s="40"/>
      <c r="E878" s="102"/>
      <c r="F878" s="102"/>
      <c r="G878" s="102"/>
      <c r="H878" s="102"/>
      <c r="I878" s="102"/>
      <c r="J878" s="175"/>
    </row>
    <row r="879" spans="1:10" ht="24.75" customHeight="1">
      <c r="A879" s="78" t="s">
        <v>51</v>
      </c>
      <c r="B879" s="48">
        <f>C879*1.54</f>
        <v>92.4</v>
      </c>
      <c r="C879" s="40">
        <v>60</v>
      </c>
      <c r="D879" s="40"/>
      <c r="E879" s="40"/>
      <c r="F879" s="40"/>
      <c r="G879" s="40"/>
      <c r="H879" s="41"/>
      <c r="I879" s="64"/>
      <c r="J879" s="30"/>
    </row>
    <row r="880" spans="1:10" ht="24.75" customHeight="1">
      <c r="A880" s="78" t="s">
        <v>52</v>
      </c>
      <c r="B880" s="48">
        <f>C880*1.67</f>
        <v>100.19999999999999</v>
      </c>
      <c r="C880" s="40">
        <v>60</v>
      </c>
      <c r="D880" s="40"/>
      <c r="E880" s="40"/>
      <c r="F880" s="40"/>
      <c r="G880" s="40"/>
      <c r="H880" s="41"/>
      <c r="I880" s="64"/>
      <c r="J880" s="19"/>
    </row>
    <row r="881" spans="1:10" ht="24.75" customHeight="1">
      <c r="A881" s="32" t="s">
        <v>84</v>
      </c>
      <c r="B881" s="40">
        <v>11</v>
      </c>
      <c r="C881" s="48">
        <v>11</v>
      </c>
      <c r="D881" s="40"/>
      <c r="E881" s="40"/>
      <c r="F881" s="40"/>
      <c r="G881" s="40"/>
      <c r="H881" s="41"/>
      <c r="I881" s="64"/>
      <c r="J881" s="19"/>
    </row>
    <row r="882" spans="1:10" ht="24.75" customHeight="1">
      <c r="A882" s="78" t="s">
        <v>41</v>
      </c>
      <c r="B882" s="40">
        <v>1.8</v>
      </c>
      <c r="C882" s="40">
        <v>1.8</v>
      </c>
      <c r="D882" s="40"/>
      <c r="E882" s="40"/>
      <c r="F882" s="40"/>
      <c r="G882" s="40"/>
      <c r="H882" s="41"/>
      <c r="I882" s="63"/>
      <c r="J882" s="19"/>
    </row>
    <row r="883" spans="1:10" ht="43.5" customHeight="1">
      <c r="A883" s="346" t="s">
        <v>252</v>
      </c>
      <c r="B883" s="346"/>
      <c r="C883" s="346"/>
      <c r="D883" s="125">
        <v>70</v>
      </c>
      <c r="E883" s="123">
        <v>0.84</v>
      </c>
      <c r="F883" s="123">
        <v>3.36</v>
      </c>
      <c r="G883" s="123">
        <v>5.04</v>
      </c>
      <c r="H883" s="34">
        <v>53.76</v>
      </c>
      <c r="I883" s="37">
        <v>1.0266666666666666</v>
      </c>
      <c r="J883" s="19"/>
    </row>
    <row r="884" spans="1:10" ht="24.75" customHeight="1">
      <c r="A884" s="110" t="s">
        <v>226</v>
      </c>
      <c r="B884" s="118">
        <v>118.53333333333333</v>
      </c>
      <c r="C884" s="249">
        <v>79.33333333333333</v>
      </c>
      <c r="D884" s="88"/>
      <c r="E884" s="88"/>
      <c r="F884" s="88"/>
      <c r="G884" s="88"/>
      <c r="H884" s="88"/>
      <c r="I884" s="88"/>
      <c r="J884" s="19"/>
    </row>
    <row r="885" spans="1:10" ht="24.75" customHeight="1">
      <c r="A885" s="217" t="s">
        <v>59</v>
      </c>
      <c r="B885" s="118">
        <v>1.8666666666666667</v>
      </c>
      <c r="C885" s="118">
        <v>1.8666666666666667</v>
      </c>
      <c r="D885" s="88"/>
      <c r="E885" s="88"/>
      <c r="F885" s="55"/>
      <c r="G885" s="55"/>
      <c r="H885" s="55"/>
      <c r="I885" s="126"/>
      <c r="J885" s="19"/>
    </row>
    <row r="886" spans="1:10" ht="24.75" customHeight="1">
      <c r="A886" s="217" t="s">
        <v>55</v>
      </c>
      <c r="B886" s="118">
        <v>4.666666666666667</v>
      </c>
      <c r="C886" s="118">
        <v>4.666666666666667</v>
      </c>
      <c r="D886" s="88"/>
      <c r="E886" s="88"/>
      <c r="F886" s="55"/>
      <c r="G886" s="55"/>
      <c r="H886" s="55"/>
      <c r="I886" s="126"/>
      <c r="J886" s="19"/>
    </row>
    <row r="887" spans="1:10" ht="24.75" customHeight="1">
      <c r="A887" s="217" t="s">
        <v>79</v>
      </c>
      <c r="B887" s="118">
        <v>13.066666666666666</v>
      </c>
      <c r="C887" s="118">
        <v>13.066666666666666</v>
      </c>
      <c r="D887" s="88"/>
      <c r="E887" s="88"/>
      <c r="F887" s="55"/>
      <c r="G887" s="55"/>
      <c r="H887" s="55"/>
      <c r="I887" s="126"/>
      <c r="J887" s="19"/>
    </row>
    <row r="888" spans="1:10" ht="24.75" customHeight="1">
      <c r="A888" s="217" t="s">
        <v>109</v>
      </c>
      <c r="B888" s="118">
        <v>4.666666666666667</v>
      </c>
      <c r="C888" s="249">
        <v>4.666666666666667</v>
      </c>
      <c r="D888" s="88"/>
      <c r="E888" s="88"/>
      <c r="F888" s="55"/>
      <c r="G888" s="55"/>
      <c r="H888" s="41"/>
      <c r="I888" s="278"/>
      <c r="J888" s="19"/>
    </row>
    <row r="889" spans="1:10" ht="24.75" customHeight="1">
      <c r="A889" s="330" t="s">
        <v>136</v>
      </c>
      <c r="B889" s="330"/>
      <c r="C889" s="330"/>
      <c r="D889" s="330"/>
      <c r="E889" s="330"/>
      <c r="F889" s="330"/>
      <c r="G889" s="330"/>
      <c r="H889" s="330"/>
      <c r="I889" s="330"/>
      <c r="J889" s="19"/>
    </row>
    <row r="890" spans="1:10" ht="43.5" customHeight="1">
      <c r="A890" s="346" t="s">
        <v>227</v>
      </c>
      <c r="B890" s="346"/>
      <c r="C890" s="346"/>
      <c r="D890" s="125">
        <v>70</v>
      </c>
      <c r="E890" s="123">
        <v>1.12</v>
      </c>
      <c r="F890" s="123">
        <v>3.36</v>
      </c>
      <c r="G890" s="123">
        <v>5.413333333333333</v>
      </c>
      <c r="H890" s="34">
        <v>56.37333333333332</v>
      </c>
      <c r="I890" s="37">
        <v>0.8119999999999999</v>
      </c>
      <c r="J890" s="19"/>
    </row>
    <row r="891" spans="1:10" ht="24.75" customHeight="1">
      <c r="A891" s="32" t="s">
        <v>74</v>
      </c>
      <c r="B891" s="88">
        <f>C891*1.25</f>
        <v>87.5</v>
      </c>
      <c r="C891" s="88">
        <v>70</v>
      </c>
      <c r="D891" s="279"/>
      <c r="E891" s="88"/>
      <c r="F891" s="88"/>
      <c r="G891" s="88"/>
      <c r="H891" s="88"/>
      <c r="I891" s="88"/>
      <c r="J891" s="19"/>
    </row>
    <row r="892" spans="1:10" ht="24.75" customHeight="1">
      <c r="A892" s="110" t="s">
        <v>45</v>
      </c>
      <c r="B892" s="88">
        <f>C892*1.33</f>
        <v>93.10000000000001</v>
      </c>
      <c r="C892" s="88">
        <v>70</v>
      </c>
      <c r="D892" s="279"/>
      <c r="E892" s="36"/>
      <c r="F892" s="36"/>
      <c r="G892" s="36"/>
      <c r="H892" s="36"/>
      <c r="I892" s="37"/>
      <c r="J892" s="19"/>
    </row>
    <row r="893" spans="1:10" ht="24.75" customHeight="1">
      <c r="A893" s="217" t="s">
        <v>59</v>
      </c>
      <c r="B893" s="118">
        <v>2</v>
      </c>
      <c r="C893" s="118">
        <v>1.8666666666666667</v>
      </c>
      <c r="D893" s="279"/>
      <c r="E893" s="55"/>
      <c r="F893" s="55"/>
      <c r="G893" s="55"/>
      <c r="H893" s="55"/>
      <c r="I893" s="126"/>
      <c r="J893" s="19"/>
    </row>
    <row r="894" spans="1:10" ht="24.75" customHeight="1">
      <c r="A894" s="217" t="s">
        <v>55</v>
      </c>
      <c r="B894" s="118">
        <v>5</v>
      </c>
      <c r="C894" s="118">
        <v>4.666666666666667</v>
      </c>
      <c r="D894" s="279"/>
      <c r="E894" s="55"/>
      <c r="F894" s="55"/>
      <c r="G894" s="55"/>
      <c r="H894" s="55"/>
      <c r="I894" s="126"/>
      <c r="J894" s="19"/>
    </row>
    <row r="895" spans="1:10" ht="24.75" customHeight="1">
      <c r="A895" s="217" t="s">
        <v>79</v>
      </c>
      <c r="B895" s="118">
        <v>13</v>
      </c>
      <c r="C895" s="118">
        <v>13.066666666666666</v>
      </c>
      <c r="D895" s="279"/>
      <c r="E895" s="55"/>
      <c r="F895" s="55"/>
      <c r="G895" s="55"/>
      <c r="H895" s="55"/>
      <c r="I895" s="126"/>
      <c r="J895" s="19"/>
    </row>
    <row r="896" spans="1:10" ht="24.75" customHeight="1">
      <c r="A896" s="217" t="s">
        <v>109</v>
      </c>
      <c r="B896" s="118">
        <v>5</v>
      </c>
      <c r="C896" s="249">
        <v>4.666666666666667</v>
      </c>
      <c r="D896" s="279"/>
      <c r="E896" s="88"/>
      <c r="F896" s="55"/>
      <c r="G896" s="55"/>
      <c r="H896" s="41"/>
      <c r="I896" s="284"/>
      <c r="J896" s="19"/>
    </row>
    <row r="897" spans="1:10" ht="24.75" customHeight="1">
      <c r="A897" s="330" t="s">
        <v>136</v>
      </c>
      <c r="B897" s="330"/>
      <c r="C897" s="330"/>
      <c r="D897" s="330"/>
      <c r="E897" s="330"/>
      <c r="F897" s="330"/>
      <c r="G897" s="330"/>
      <c r="H897" s="330"/>
      <c r="I897" s="330"/>
      <c r="J897" s="19"/>
    </row>
    <row r="898" spans="1:10" ht="24.75" customHeight="1">
      <c r="A898" s="76" t="s">
        <v>287</v>
      </c>
      <c r="B898" s="1"/>
      <c r="C898" s="1"/>
      <c r="D898" s="1">
        <v>70</v>
      </c>
      <c r="E898" s="2">
        <v>2.52</v>
      </c>
      <c r="F898" s="2">
        <v>2.52</v>
      </c>
      <c r="G898" s="2">
        <v>10.78</v>
      </c>
      <c r="H898" s="34">
        <v>75.88</v>
      </c>
      <c r="I898" s="9">
        <v>19.25</v>
      </c>
      <c r="J898" s="19"/>
    </row>
    <row r="899" spans="1:10" ht="24.75" customHeight="1">
      <c r="A899" s="32" t="s">
        <v>60</v>
      </c>
      <c r="B899" s="48">
        <f>C899*1.25</f>
        <v>102.5</v>
      </c>
      <c r="C899" s="105">
        <v>82</v>
      </c>
      <c r="D899" s="102"/>
      <c r="E899" s="40"/>
      <c r="F899" s="40"/>
      <c r="G899" s="40"/>
      <c r="H899" s="40"/>
      <c r="I899" s="40"/>
      <c r="J899" s="19"/>
    </row>
    <row r="900" spans="1:10" ht="24.75" customHeight="1">
      <c r="A900" s="78" t="s">
        <v>53</v>
      </c>
      <c r="B900" s="48">
        <f>C900*1.25</f>
        <v>5</v>
      </c>
      <c r="C900" s="105">
        <v>4</v>
      </c>
      <c r="D900" s="102"/>
      <c r="E900" s="40"/>
      <c r="F900" s="40"/>
      <c r="G900" s="40"/>
      <c r="H900" s="40"/>
      <c r="I900" s="40"/>
      <c r="J900" s="19"/>
    </row>
    <row r="901" spans="1:9" ht="24.75" customHeight="1">
      <c r="A901" s="32" t="s">
        <v>45</v>
      </c>
      <c r="B901" s="102">
        <f>C901*1.33</f>
        <v>5.32</v>
      </c>
      <c r="C901" s="105">
        <v>4</v>
      </c>
      <c r="D901" s="102"/>
      <c r="E901" s="40"/>
      <c r="F901" s="40"/>
      <c r="G901" s="40"/>
      <c r="H901" s="41"/>
      <c r="I901" s="106"/>
    </row>
    <row r="902" spans="1:9" ht="57" customHeight="1">
      <c r="A902" s="179" t="s">
        <v>189</v>
      </c>
      <c r="B902" s="55">
        <v>1.4</v>
      </c>
      <c r="C902" s="55">
        <v>1.4</v>
      </c>
      <c r="D902" s="55"/>
      <c r="E902" s="41"/>
      <c r="F902" s="41"/>
      <c r="G902" s="41"/>
      <c r="H902" s="41"/>
      <c r="I902" s="313"/>
    </row>
    <row r="903" spans="1:9" ht="59.25" customHeight="1">
      <c r="A903" s="179" t="s">
        <v>321</v>
      </c>
      <c r="B903" s="257">
        <f>B902*0.25</f>
        <v>0.35</v>
      </c>
      <c r="C903" s="257">
        <f>C902*0.25</f>
        <v>0.35</v>
      </c>
      <c r="D903" s="56"/>
      <c r="E903" s="56"/>
      <c r="F903" s="183"/>
      <c r="G903" s="183"/>
      <c r="H903" s="183"/>
      <c r="I903" s="259"/>
    </row>
    <row r="904" spans="1:9" ht="24.75" customHeight="1">
      <c r="A904" s="32" t="s">
        <v>54</v>
      </c>
      <c r="B904" s="101">
        <f>C904*1.19</f>
        <v>3.57</v>
      </c>
      <c r="C904" s="48">
        <v>3</v>
      </c>
      <c r="D904" s="102"/>
      <c r="E904" s="40"/>
      <c r="F904" s="40"/>
      <c r="G904" s="40"/>
      <c r="H904" s="41"/>
      <c r="I904" s="106"/>
    </row>
    <row r="905" spans="1:9" s="71" customFormat="1" ht="24.75" customHeight="1">
      <c r="A905" s="32" t="s">
        <v>59</v>
      </c>
      <c r="B905" s="48">
        <v>0.7</v>
      </c>
      <c r="C905" s="48">
        <v>0.7</v>
      </c>
      <c r="D905" s="102"/>
      <c r="E905" s="40"/>
      <c r="F905" s="40"/>
      <c r="G905" s="40"/>
      <c r="H905" s="41"/>
      <c r="I905" s="106"/>
    </row>
    <row r="906" spans="1:9" ht="24.75" customHeight="1">
      <c r="A906" s="32" t="s">
        <v>46</v>
      </c>
      <c r="B906" s="102">
        <v>1.5</v>
      </c>
      <c r="C906" s="102">
        <v>1.5</v>
      </c>
      <c r="D906" s="102"/>
      <c r="E906" s="40"/>
      <c r="F906" s="40"/>
      <c r="G906" s="40"/>
      <c r="H906" s="41"/>
      <c r="I906" s="106"/>
    </row>
    <row r="907" spans="1:9" ht="24.75" customHeight="1">
      <c r="A907" s="32" t="s">
        <v>40</v>
      </c>
      <c r="B907" s="102">
        <v>0.5</v>
      </c>
      <c r="C907" s="102">
        <v>0.5</v>
      </c>
      <c r="D907" s="63"/>
      <c r="E907" s="40"/>
      <c r="F907" s="40"/>
      <c r="G907" s="40"/>
      <c r="H907" s="41"/>
      <c r="I907" s="106"/>
    </row>
    <row r="908" spans="1:9" ht="43.5" customHeight="1">
      <c r="A908" s="325" t="s">
        <v>153</v>
      </c>
      <c r="B908" s="325"/>
      <c r="C908" s="325"/>
      <c r="D908" s="279">
        <v>120</v>
      </c>
      <c r="E908" s="36">
        <v>0.1</v>
      </c>
      <c r="F908" s="36">
        <v>0.1</v>
      </c>
      <c r="G908" s="36">
        <v>17.5</v>
      </c>
      <c r="H908" s="116">
        <f>G908*4+F908*9+E908*4</f>
        <v>71.30000000000001</v>
      </c>
      <c r="I908" s="37">
        <v>10.333333333333334</v>
      </c>
    </row>
    <row r="909" spans="1:9" ht="43.5" customHeight="1">
      <c r="A909" s="131" t="s">
        <v>130</v>
      </c>
      <c r="B909" s="7">
        <f>C909*1.14</f>
        <v>34.199999999999996</v>
      </c>
      <c r="C909" s="4">
        <v>30</v>
      </c>
      <c r="D909" s="279"/>
      <c r="E909" s="36"/>
      <c r="F909" s="36"/>
      <c r="G909" s="36"/>
      <c r="H909" s="279"/>
      <c r="I909" s="122"/>
    </row>
    <row r="910" spans="1:11" ht="24.75" customHeight="1">
      <c r="A910" s="44" t="s">
        <v>40</v>
      </c>
      <c r="B910" s="132">
        <v>10</v>
      </c>
      <c r="C910" s="132">
        <v>10</v>
      </c>
      <c r="D910" s="279"/>
      <c r="E910" s="36"/>
      <c r="F910" s="36"/>
      <c r="G910" s="36"/>
      <c r="H910" s="279"/>
      <c r="I910" s="37"/>
      <c r="K910" s="165" t="s">
        <v>21</v>
      </c>
    </row>
    <row r="911" spans="1:12" ht="24.75" customHeight="1">
      <c r="A911" s="325" t="s">
        <v>127</v>
      </c>
      <c r="B911" s="325"/>
      <c r="C911" s="325"/>
      <c r="D911" s="1">
        <v>15</v>
      </c>
      <c r="E911" s="2">
        <v>1.2</v>
      </c>
      <c r="F911" s="2">
        <v>0.225</v>
      </c>
      <c r="G911" s="2">
        <v>5.7</v>
      </c>
      <c r="H911" s="34">
        <v>29.25</v>
      </c>
      <c r="I911" s="9">
        <v>0</v>
      </c>
      <c r="K911" s="51" t="s">
        <v>37</v>
      </c>
      <c r="L911" s="165">
        <f>D1091</f>
        <v>30</v>
      </c>
    </row>
    <row r="912" spans="1:12" ht="43.5" customHeight="1">
      <c r="A912" s="325" t="s">
        <v>128</v>
      </c>
      <c r="B912" s="325"/>
      <c r="C912" s="325"/>
      <c r="D912" s="1">
        <v>15</v>
      </c>
      <c r="E912" s="2"/>
      <c r="F912" s="2"/>
      <c r="G912" s="2"/>
      <c r="H912" s="2"/>
      <c r="I912" s="2"/>
      <c r="K912" s="52" t="s">
        <v>38</v>
      </c>
      <c r="L912" s="165">
        <f>C1023++D1030+C1071+C1074+D1093</f>
        <v>74</v>
      </c>
    </row>
    <row r="913" spans="1:12" ht="24.75" customHeight="1">
      <c r="A913" s="325" t="s">
        <v>37</v>
      </c>
      <c r="B913" s="325"/>
      <c r="C913" s="325"/>
      <c r="D913" s="1">
        <v>30</v>
      </c>
      <c r="E913" s="2">
        <v>1.9714285714285715</v>
      </c>
      <c r="F913" s="2">
        <v>0.34285714285714286</v>
      </c>
      <c r="G913" s="2">
        <v>10.028571428571428</v>
      </c>
      <c r="H913" s="34">
        <v>53.142857142857146</v>
      </c>
      <c r="I913" s="2">
        <v>0</v>
      </c>
      <c r="K913" s="52" t="s">
        <v>101</v>
      </c>
      <c r="L913" s="167"/>
    </row>
    <row r="914" spans="1:12" ht="24.75" customHeight="1">
      <c r="A914" s="341" t="s">
        <v>12</v>
      </c>
      <c r="B914" s="341"/>
      <c r="C914" s="341"/>
      <c r="D914" s="146">
        <f aca="true" t="shared" si="5" ref="D914:I914">D915+D930</f>
        <v>200</v>
      </c>
      <c r="E914" s="59">
        <f t="shared" si="5"/>
        <v>2.8000000000000003</v>
      </c>
      <c r="F914" s="59">
        <f t="shared" si="5"/>
        <v>5.3</v>
      </c>
      <c r="G914" s="59">
        <f t="shared" si="5"/>
        <v>37.6</v>
      </c>
      <c r="H914" s="49">
        <f t="shared" si="5"/>
        <v>209.3</v>
      </c>
      <c r="I914" s="261">
        <f t="shared" si="5"/>
        <v>0.07</v>
      </c>
      <c r="K914" s="53" t="s">
        <v>102</v>
      </c>
      <c r="L914" s="190">
        <f>C1017</f>
        <v>18</v>
      </c>
    </row>
    <row r="915" spans="1:11" ht="24.75" customHeight="1">
      <c r="A915" s="325" t="s">
        <v>337</v>
      </c>
      <c r="B915" s="325"/>
      <c r="C915" s="325"/>
      <c r="D915" s="1">
        <v>50</v>
      </c>
      <c r="E915" s="36">
        <v>2.7</v>
      </c>
      <c r="F915" s="36">
        <v>5.3</v>
      </c>
      <c r="G915" s="36">
        <v>27</v>
      </c>
      <c r="H915" s="34">
        <f>E915*4+F915*9+G915*4</f>
        <v>166.5</v>
      </c>
      <c r="I915" s="36">
        <v>0.07</v>
      </c>
      <c r="K915" s="53" t="s">
        <v>75</v>
      </c>
    </row>
    <row r="916" spans="1:12" ht="24.75" customHeight="1">
      <c r="A916" s="32" t="s">
        <v>59</v>
      </c>
      <c r="B916" s="48">
        <v>28</v>
      </c>
      <c r="C916" s="48">
        <v>28</v>
      </c>
      <c r="D916" s="40"/>
      <c r="E916" s="55"/>
      <c r="F916" s="55"/>
      <c r="G916" s="55"/>
      <c r="H916" s="55"/>
      <c r="I916" s="55"/>
      <c r="K916" s="52" t="s">
        <v>25</v>
      </c>
      <c r="L916" s="167">
        <f>C1060++C1036</f>
        <v>67</v>
      </c>
    </row>
    <row r="917" spans="1:12" ht="24.75" customHeight="1">
      <c r="A917" s="196" t="s">
        <v>338</v>
      </c>
      <c r="B917" s="102">
        <v>0.8</v>
      </c>
      <c r="C917" s="102">
        <v>0.8</v>
      </c>
      <c r="D917" s="40"/>
      <c r="E917" s="55"/>
      <c r="F917" s="55"/>
      <c r="G917" s="55"/>
      <c r="H917" s="41"/>
      <c r="I917" s="306"/>
      <c r="K917" s="52" t="s">
        <v>27</v>
      </c>
      <c r="L917" s="167">
        <f>C1064+C1066++C1072+C1077++C1040+C1042+C1044+C1046</f>
        <v>118.1</v>
      </c>
    </row>
    <row r="918" spans="1:12" ht="24.75" customHeight="1">
      <c r="A918" s="32" t="s">
        <v>40</v>
      </c>
      <c r="B918" s="88">
        <v>8</v>
      </c>
      <c r="C918" s="88">
        <v>8</v>
      </c>
      <c r="D918" s="40"/>
      <c r="E918" s="55"/>
      <c r="F918" s="55"/>
      <c r="G918" s="55"/>
      <c r="H918" s="41"/>
      <c r="I918" s="306"/>
      <c r="K918" s="52" t="s">
        <v>24</v>
      </c>
      <c r="L918" s="167">
        <f>C1029+D1033</f>
        <v>125</v>
      </c>
    </row>
    <row r="919" spans="1:11" ht="24.75" customHeight="1">
      <c r="A919" s="32" t="s">
        <v>339</v>
      </c>
      <c r="B919" s="102">
        <v>1.7</v>
      </c>
      <c r="C919" s="102">
        <v>1.7</v>
      </c>
      <c r="D919" s="40"/>
      <c r="E919" s="55"/>
      <c r="F919" s="55"/>
      <c r="G919" s="55"/>
      <c r="H919" s="41"/>
      <c r="I919" s="306"/>
      <c r="K919" s="52" t="s">
        <v>28</v>
      </c>
    </row>
    <row r="920" spans="1:12" ht="24.75" customHeight="1">
      <c r="A920" s="32" t="s">
        <v>340</v>
      </c>
      <c r="B920" s="88">
        <v>14</v>
      </c>
      <c r="C920" s="88">
        <v>14</v>
      </c>
      <c r="D920" s="40"/>
      <c r="E920" s="55"/>
      <c r="F920" s="55"/>
      <c r="G920" s="55"/>
      <c r="H920" s="41"/>
      <c r="I920" s="306"/>
      <c r="K920" s="52" t="s">
        <v>80</v>
      </c>
      <c r="L920" s="165">
        <f>D1096</f>
        <v>150</v>
      </c>
    </row>
    <row r="921" spans="1:11" ht="24.75" customHeight="1">
      <c r="A921" s="32" t="s">
        <v>109</v>
      </c>
      <c r="B921" s="48">
        <v>4</v>
      </c>
      <c r="C921" s="48">
        <v>4</v>
      </c>
      <c r="D921" s="40"/>
      <c r="E921" s="55"/>
      <c r="F921" s="55"/>
      <c r="G921" s="55"/>
      <c r="H921" s="41"/>
      <c r="I921" s="306"/>
      <c r="K921" s="54" t="s">
        <v>81</v>
      </c>
    </row>
    <row r="922" spans="1:12" ht="24.75" customHeight="1">
      <c r="A922" s="32" t="s">
        <v>139</v>
      </c>
      <c r="B922" s="102">
        <v>1.7</v>
      </c>
      <c r="C922" s="102">
        <v>1.7</v>
      </c>
      <c r="D922" s="40"/>
      <c r="E922" s="55"/>
      <c r="F922" s="55"/>
      <c r="G922" s="55"/>
      <c r="H922" s="41"/>
      <c r="I922" s="306"/>
      <c r="K922" s="52" t="s">
        <v>23</v>
      </c>
      <c r="L922" s="167">
        <f>C1028++C1083+B1019</f>
        <v>17.5</v>
      </c>
    </row>
    <row r="923" spans="1:12" ht="24.75" customHeight="1">
      <c r="A923" s="32" t="s">
        <v>341</v>
      </c>
      <c r="B923" s="40">
        <v>1.3</v>
      </c>
      <c r="C923" s="40">
        <v>1.3</v>
      </c>
      <c r="D923" s="40"/>
      <c r="E923" s="55"/>
      <c r="F923" s="55"/>
      <c r="G923" s="55"/>
      <c r="H923" s="41"/>
      <c r="I923" s="306"/>
      <c r="K923" s="52" t="s">
        <v>29</v>
      </c>
      <c r="L923" s="166"/>
    </row>
    <row r="924" spans="1:12" ht="24.75" customHeight="1">
      <c r="A924" s="32" t="s">
        <v>85</v>
      </c>
      <c r="B924" s="102">
        <v>0.3</v>
      </c>
      <c r="C924" s="102">
        <v>0.3</v>
      </c>
      <c r="D924" s="40"/>
      <c r="E924" s="55"/>
      <c r="F924" s="55"/>
      <c r="G924" s="55"/>
      <c r="H924" s="41"/>
      <c r="I924" s="306"/>
      <c r="K924" s="52" t="s">
        <v>149</v>
      </c>
      <c r="L924" s="166"/>
    </row>
    <row r="925" spans="1:11" ht="43.5" customHeight="1">
      <c r="A925" s="32" t="s">
        <v>280</v>
      </c>
      <c r="B925" s="121">
        <v>0.9</v>
      </c>
      <c r="C925" s="121">
        <v>0.9</v>
      </c>
      <c r="D925" s="40"/>
      <c r="E925" s="55"/>
      <c r="F925" s="55"/>
      <c r="G925" s="55"/>
      <c r="H925" s="41"/>
      <c r="I925" s="306"/>
      <c r="K925" s="51" t="s">
        <v>151</v>
      </c>
    </row>
    <row r="926" spans="1:12" ht="24.75" customHeight="1">
      <c r="A926" s="130" t="s">
        <v>279</v>
      </c>
      <c r="B926" s="121">
        <f>B925*0.25</f>
        <v>0.225</v>
      </c>
      <c r="C926" s="121">
        <f>C925*0.25</f>
        <v>0.225</v>
      </c>
      <c r="D926" s="40"/>
      <c r="E926" s="55"/>
      <c r="F926" s="55"/>
      <c r="G926" s="55"/>
      <c r="H926" s="41"/>
      <c r="I926" s="306"/>
      <c r="K926" s="52" t="s">
        <v>30</v>
      </c>
      <c r="L926" s="71">
        <f>C1027</f>
        <v>0.45</v>
      </c>
    </row>
    <row r="927" spans="1:12" ht="24.75" customHeight="1">
      <c r="A927" s="32" t="s">
        <v>324</v>
      </c>
      <c r="B927" s="63">
        <v>0.02</v>
      </c>
      <c r="C927" s="63">
        <v>0.02</v>
      </c>
      <c r="D927" s="40"/>
      <c r="E927" s="55"/>
      <c r="F927" s="55"/>
      <c r="G927" s="55"/>
      <c r="H927" s="41"/>
      <c r="I927" s="306"/>
      <c r="K927" s="52" t="s">
        <v>103</v>
      </c>
      <c r="L927" s="165">
        <f>C1068</f>
        <v>37</v>
      </c>
    </row>
    <row r="928" spans="1:12" ht="24.75" customHeight="1">
      <c r="A928" s="32" t="s">
        <v>46</v>
      </c>
      <c r="B928" s="102">
        <v>0.2</v>
      </c>
      <c r="C928" s="102">
        <v>0.2</v>
      </c>
      <c r="D928" s="40"/>
      <c r="E928" s="55"/>
      <c r="F928" s="55"/>
      <c r="G928" s="55"/>
      <c r="H928" s="41"/>
      <c r="I928" s="55"/>
      <c r="K928" s="51" t="s">
        <v>82</v>
      </c>
      <c r="L928" s="167"/>
    </row>
    <row r="929" spans="1:11" ht="43.5" customHeight="1">
      <c r="A929" s="346" t="s">
        <v>336</v>
      </c>
      <c r="B929" s="346"/>
      <c r="C929" s="346"/>
      <c r="D929" s="279">
        <v>50</v>
      </c>
      <c r="E929" s="303"/>
      <c r="F929" s="303"/>
      <c r="G929" s="303"/>
      <c r="H929" s="304"/>
      <c r="I929" s="305"/>
      <c r="K929" s="51" t="s">
        <v>83</v>
      </c>
    </row>
    <row r="930" spans="1:12" ht="24.75" customHeight="1">
      <c r="A930" s="325" t="s">
        <v>157</v>
      </c>
      <c r="B930" s="325"/>
      <c r="C930" s="325"/>
      <c r="D930" s="279">
        <v>150</v>
      </c>
      <c r="E930" s="36">
        <v>0.1</v>
      </c>
      <c r="F930" s="36">
        <v>0</v>
      </c>
      <c r="G930" s="36">
        <v>10.6</v>
      </c>
      <c r="H930" s="34">
        <f>E930*4+F930*9+G930*4</f>
        <v>42.8</v>
      </c>
      <c r="I930" s="37">
        <v>0</v>
      </c>
      <c r="K930" s="52" t="s">
        <v>31</v>
      </c>
      <c r="L930" s="167">
        <f>C1058</f>
        <v>50</v>
      </c>
    </row>
    <row r="931" spans="1:12" ht="24.75" customHeight="1">
      <c r="A931" s="115" t="s">
        <v>42</v>
      </c>
      <c r="B931" s="121">
        <v>0.45</v>
      </c>
      <c r="C931" s="121">
        <v>0.45</v>
      </c>
      <c r="D931" s="56"/>
      <c r="E931" s="121"/>
      <c r="F931" s="121"/>
      <c r="G931" s="121"/>
      <c r="H931" s="56"/>
      <c r="I931" s="37"/>
      <c r="K931" s="54" t="s">
        <v>32</v>
      </c>
      <c r="L931" s="167">
        <f>B1018</f>
        <v>145</v>
      </c>
    </row>
    <row r="932" spans="1:11" ht="24.75" customHeight="1">
      <c r="A932" s="78" t="s">
        <v>40</v>
      </c>
      <c r="B932" s="96">
        <v>12</v>
      </c>
      <c r="C932" s="96">
        <v>12</v>
      </c>
      <c r="D932" s="56"/>
      <c r="E932" s="121"/>
      <c r="F932" s="121"/>
      <c r="G932" s="121"/>
      <c r="H932" s="121"/>
      <c r="I932" s="119"/>
      <c r="K932" s="51" t="s">
        <v>33</v>
      </c>
    </row>
    <row r="933" spans="1:12" ht="24.75" customHeight="1">
      <c r="A933" s="341" t="s">
        <v>22</v>
      </c>
      <c r="B933" s="342"/>
      <c r="C933" s="342"/>
      <c r="D933" s="342"/>
      <c r="E933" s="59">
        <f>E817+E834+E914+E832</f>
        <v>31.28285714285714</v>
      </c>
      <c r="F933" s="59">
        <f>F817+F834+F914+F832</f>
        <v>35.756428571428565</v>
      </c>
      <c r="G933" s="59">
        <f>G817+G834+G914+G832</f>
        <v>162.36857142857144</v>
      </c>
      <c r="H933" s="141">
        <f>H817+H834+H914+H832</f>
        <v>1097.5957142857144</v>
      </c>
      <c r="I933" s="59">
        <f>I817+I834+I914+I832</f>
        <v>26.338571428571427</v>
      </c>
      <c r="K933" s="51" t="s">
        <v>34</v>
      </c>
      <c r="L933" s="167"/>
    </row>
    <row r="934" spans="1:12" ht="24.75" customHeight="1">
      <c r="A934" s="370" t="s">
        <v>20</v>
      </c>
      <c r="B934" s="370"/>
      <c r="C934" s="370"/>
      <c r="D934" s="370"/>
      <c r="E934" s="370"/>
      <c r="F934" s="370"/>
      <c r="G934" s="370"/>
      <c r="H934" s="370"/>
      <c r="I934" s="370"/>
      <c r="K934" s="52" t="s">
        <v>104</v>
      </c>
      <c r="L934" s="165">
        <f>C1025</f>
        <v>8</v>
      </c>
    </row>
    <row r="935" spans="1:12" ht="24.75" customHeight="1">
      <c r="A935" s="337" t="s">
        <v>1</v>
      </c>
      <c r="B935" s="337" t="s">
        <v>2</v>
      </c>
      <c r="C935" s="337" t="s">
        <v>3</v>
      </c>
      <c r="D935" s="337" t="s">
        <v>4</v>
      </c>
      <c r="E935" s="337"/>
      <c r="F935" s="337"/>
      <c r="G935" s="337"/>
      <c r="H935" s="337"/>
      <c r="I935" s="33" t="s">
        <v>230</v>
      </c>
      <c r="K935" s="51" t="s">
        <v>35</v>
      </c>
      <c r="L935" s="167">
        <f>B1021+B1024</f>
        <v>8</v>
      </c>
    </row>
    <row r="936" spans="1:12" ht="24.75" customHeight="1">
      <c r="A936" s="337"/>
      <c r="B936" s="337"/>
      <c r="C936" s="337"/>
      <c r="D936" s="14" t="s">
        <v>5</v>
      </c>
      <c r="E936" s="14" t="s">
        <v>6</v>
      </c>
      <c r="F936" s="14" t="s">
        <v>7</v>
      </c>
      <c r="G936" s="14" t="s">
        <v>8</v>
      </c>
      <c r="H936" s="98" t="s">
        <v>9</v>
      </c>
      <c r="I936" s="33" t="s">
        <v>86</v>
      </c>
      <c r="K936" s="51" t="s">
        <v>26</v>
      </c>
      <c r="L936" s="166">
        <f>C1075++C1065+B1048</f>
        <v>7</v>
      </c>
    </row>
    <row r="937" spans="1:12" ht="24.75" customHeight="1">
      <c r="A937" s="341" t="s">
        <v>10</v>
      </c>
      <c r="B937" s="341"/>
      <c r="C937" s="341"/>
      <c r="D937" s="58">
        <f>D938+35+D946+D951</f>
        <v>415</v>
      </c>
      <c r="E937" s="59">
        <f>E938+E943+E946</f>
        <v>8.5</v>
      </c>
      <c r="F937" s="59">
        <f>F938+F943+F946</f>
        <v>6.4</v>
      </c>
      <c r="G937" s="59">
        <f>G938+G943+G946</f>
        <v>49.6</v>
      </c>
      <c r="H937" s="141">
        <f>H938+H943+H946</f>
        <v>290</v>
      </c>
      <c r="I937" s="261">
        <f>I938+I943+I946</f>
        <v>1.6566666666666667</v>
      </c>
      <c r="K937" s="52" t="s">
        <v>36</v>
      </c>
      <c r="L937" s="167">
        <f>B1073+C1095</f>
        <v>45</v>
      </c>
    </row>
    <row r="938" spans="1:12" ht="24.75" customHeight="1">
      <c r="A938" s="331" t="s">
        <v>213</v>
      </c>
      <c r="B938" s="331"/>
      <c r="C938" s="331"/>
      <c r="D938" s="279">
        <v>130</v>
      </c>
      <c r="E938" s="279">
        <v>4.5</v>
      </c>
      <c r="F938" s="279">
        <v>4.6</v>
      </c>
      <c r="G938" s="34">
        <v>18.9</v>
      </c>
      <c r="H938" s="117">
        <v>135</v>
      </c>
      <c r="I938" s="279">
        <v>0.58</v>
      </c>
      <c r="K938" s="52" t="s">
        <v>140</v>
      </c>
      <c r="L938" s="189"/>
    </row>
    <row r="939" spans="1:12" ht="24.75" customHeight="1">
      <c r="A939" s="110" t="s">
        <v>58</v>
      </c>
      <c r="B939" s="41">
        <v>15</v>
      </c>
      <c r="C939" s="41">
        <v>15</v>
      </c>
      <c r="D939" s="41"/>
      <c r="E939" s="41"/>
      <c r="F939" s="41"/>
      <c r="G939" s="41"/>
      <c r="H939" s="88"/>
      <c r="I939" s="197"/>
      <c r="K939" s="52" t="s">
        <v>141</v>
      </c>
      <c r="L939" s="167">
        <f>B1082</f>
        <v>5</v>
      </c>
    </row>
    <row r="940" spans="1:9" ht="24.75" customHeight="1">
      <c r="A940" s="115" t="s">
        <v>84</v>
      </c>
      <c r="B940" s="41">
        <v>120</v>
      </c>
      <c r="C940" s="41">
        <v>120</v>
      </c>
      <c r="D940" s="41"/>
      <c r="E940" s="279"/>
      <c r="F940" s="279"/>
      <c r="G940" s="34"/>
      <c r="H940" s="117"/>
      <c r="I940" s="279"/>
    </row>
    <row r="941" spans="1:9" ht="24.75" customHeight="1">
      <c r="A941" s="115" t="s">
        <v>40</v>
      </c>
      <c r="B941" s="41">
        <v>2</v>
      </c>
      <c r="C941" s="41">
        <v>2</v>
      </c>
      <c r="D941" s="41"/>
      <c r="E941" s="41"/>
      <c r="F941" s="41"/>
      <c r="G941" s="41"/>
      <c r="H941" s="88"/>
      <c r="I941" s="141"/>
    </row>
    <row r="942" spans="1:9" ht="24.75" customHeight="1">
      <c r="A942" s="110" t="s">
        <v>109</v>
      </c>
      <c r="B942" s="41">
        <v>3</v>
      </c>
      <c r="C942" s="41">
        <v>3</v>
      </c>
      <c r="D942" s="41"/>
      <c r="E942" s="41"/>
      <c r="F942" s="41"/>
      <c r="G942" s="41"/>
      <c r="H942" s="88"/>
      <c r="I942" s="141"/>
    </row>
    <row r="943" spans="1:9" ht="24.75" customHeight="1">
      <c r="A943" s="325" t="s">
        <v>162</v>
      </c>
      <c r="B943" s="325"/>
      <c r="C943" s="325"/>
      <c r="D943" s="149" t="s">
        <v>348</v>
      </c>
      <c r="E943" s="36">
        <v>1.2</v>
      </c>
      <c r="F943" s="36">
        <v>0.2</v>
      </c>
      <c r="G943" s="36">
        <v>17.8</v>
      </c>
      <c r="H943" s="34">
        <f>E943*4+F943*9+G943*4</f>
        <v>77.8</v>
      </c>
      <c r="I943" s="37">
        <v>0.41</v>
      </c>
    </row>
    <row r="944" spans="1:9" ht="24.75" customHeight="1">
      <c r="A944" s="136" t="s">
        <v>44</v>
      </c>
      <c r="B944" s="132">
        <v>20</v>
      </c>
      <c r="C944" s="132">
        <v>20</v>
      </c>
      <c r="D944" s="279"/>
      <c r="E944" s="36"/>
      <c r="F944" s="36"/>
      <c r="G944" s="36"/>
      <c r="H944" s="279"/>
      <c r="I944" s="140"/>
    </row>
    <row r="945" spans="1:9" ht="43.5" customHeight="1">
      <c r="A945" s="86" t="s">
        <v>129</v>
      </c>
      <c r="B945" s="4">
        <v>15.2</v>
      </c>
      <c r="C945" s="4">
        <v>15</v>
      </c>
      <c r="D945" s="279"/>
      <c r="E945" s="36"/>
      <c r="F945" s="36"/>
      <c r="G945" s="36"/>
      <c r="H945" s="279"/>
      <c r="I945" s="140"/>
    </row>
    <row r="946" spans="1:9" ht="24.75" customHeight="1">
      <c r="A946" s="325" t="s">
        <v>155</v>
      </c>
      <c r="B946" s="325"/>
      <c r="C946" s="325"/>
      <c r="D946" s="279">
        <v>150</v>
      </c>
      <c r="E946" s="36">
        <v>2.8</v>
      </c>
      <c r="F946" s="36">
        <v>1.6</v>
      </c>
      <c r="G946" s="36">
        <v>12.9</v>
      </c>
      <c r="H946" s="34">
        <f>E946*4+F946*9+G946*4</f>
        <v>77.2</v>
      </c>
      <c r="I946" s="37">
        <v>0.6666666666666666</v>
      </c>
    </row>
    <row r="947" spans="1:9" ht="24.75" customHeight="1">
      <c r="A947" s="115" t="s">
        <v>42</v>
      </c>
      <c r="B947" s="121">
        <v>0.45</v>
      </c>
      <c r="C947" s="121">
        <v>0.45</v>
      </c>
      <c r="D947" s="56"/>
      <c r="E947" s="121"/>
      <c r="F947" s="121"/>
      <c r="G947" s="121"/>
      <c r="H947" s="56"/>
      <c r="I947" s="122"/>
    </row>
    <row r="948" spans="1:9" ht="24.75" customHeight="1">
      <c r="A948" s="78" t="s">
        <v>84</v>
      </c>
      <c r="B948" s="96">
        <v>60</v>
      </c>
      <c r="C948" s="96">
        <v>60</v>
      </c>
      <c r="D948" s="56"/>
      <c r="E948" s="121"/>
      <c r="F948" s="121"/>
      <c r="G948" s="121"/>
      <c r="H948" s="56"/>
      <c r="I948" s="119"/>
    </row>
    <row r="949" spans="1:9" ht="24.75" customHeight="1">
      <c r="A949" s="78" t="s">
        <v>40</v>
      </c>
      <c r="B949" s="96">
        <v>10</v>
      </c>
      <c r="C949" s="96">
        <v>10</v>
      </c>
      <c r="D949" s="96"/>
      <c r="E949" s="101"/>
      <c r="F949" s="101"/>
      <c r="G949" s="101"/>
      <c r="H949" s="56"/>
      <c r="I949" s="122"/>
    </row>
    <row r="950" spans="1:9" ht="24.75" customHeight="1">
      <c r="A950" s="357" t="s">
        <v>108</v>
      </c>
      <c r="B950" s="357"/>
      <c r="C950" s="357"/>
      <c r="D950" s="145"/>
      <c r="E950" s="59">
        <f>E951</f>
        <v>0.8</v>
      </c>
      <c r="F950" s="59">
        <f>F951</f>
        <v>0.2</v>
      </c>
      <c r="G950" s="59">
        <f>G951</f>
        <v>15.8</v>
      </c>
      <c r="H950" s="49">
        <f>H951</f>
        <v>68.2</v>
      </c>
      <c r="I950" s="59">
        <f>I951</f>
        <v>4</v>
      </c>
    </row>
    <row r="951" spans="1:9" ht="24.75" customHeight="1">
      <c r="A951" s="275" t="s">
        <v>158</v>
      </c>
      <c r="B951" s="279">
        <v>100</v>
      </c>
      <c r="C951" s="279">
        <v>100</v>
      </c>
      <c r="D951" s="279">
        <v>100</v>
      </c>
      <c r="E951" s="36">
        <v>0.8</v>
      </c>
      <c r="F951" s="36">
        <v>0.2</v>
      </c>
      <c r="G951" s="36">
        <v>15.8</v>
      </c>
      <c r="H951" s="34">
        <f>E951*4+F951*9+G951*4</f>
        <v>68.2</v>
      </c>
      <c r="I951" s="37">
        <v>4</v>
      </c>
    </row>
    <row r="952" spans="1:9" ht="24.75" customHeight="1">
      <c r="A952" s="341" t="s">
        <v>11</v>
      </c>
      <c r="B952" s="341"/>
      <c r="C952" s="341"/>
      <c r="D952" s="156">
        <f>D953+185+D980+D993</f>
        <v>550</v>
      </c>
      <c r="E952" s="59">
        <f>E953+E965+E980+E993+E996+E998</f>
        <v>19.371428571428574</v>
      </c>
      <c r="F952" s="59">
        <f>F953+F965+F980+F993+F996+F998</f>
        <v>16.242857142857144</v>
      </c>
      <c r="G952" s="59">
        <f>G953+G965+G980+G993+G996+G998</f>
        <v>58.82857142857142</v>
      </c>
      <c r="H952" s="49">
        <f>H953+H965+H980+H993+H996+H998</f>
        <v>460.54285714285714</v>
      </c>
      <c r="I952" s="261">
        <f>I953+I965+I980+I993+I996+I998</f>
        <v>31.05</v>
      </c>
    </row>
    <row r="953" spans="1:9" ht="43.5" customHeight="1">
      <c r="A953" s="325" t="s">
        <v>234</v>
      </c>
      <c r="B953" s="325"/>
      <c r="C953" s="325"/>
      <c r="D953" s="1">
        <v>60</v>
      </c>
      <c r="E953" s="2">
        <v>0.9</v>
      </c>
      <c r="F953" s="2">
        <v>3</v>
      </c>
      <c r="G953" s="2">
        <v>4.1</v>
      </c>
      <c r="H953" s="117">
        <f>E953*4+F953*9+G953*4</f>
        <v>47</v>
      </c>
      <c r="I953" s="9">
        <v>1.04</v>
      </c>
    </row>
    <row r="954" spans="1:9" ht="24.75" customHeight="1">
      <c r="A954" s="78" t="s">
        <v>53</v>
      </c>
      <c r="B954" s="93">
        <f>C954*1.25</f>
        <v>80</v>
      </c>
      <c r="C954" s="96">
        <v>64</v>
      </c>
      <c r="D954" s="96"/>
      <c r="E954" s="96"/>
      <c r="F954" s="1"/>
      <c r="G954" s="1"/>
      <c r="H954" s="34"/>
      <c r="I954" s="9"/>
    </row>
    <row r="955" spans="1:9" ht="24.75" customHeight="1">
      <c r="A955" s="78" t="s">
        <v>45</v>
      </c>
      <c r="B955" s="93">
        <f>C955*1.33</f>
        <v>85.12</v>
      </c>
      <c r="C955" s="96">
        <v>64</v>
      </c>
      <c r="D955" s="96"/>
      <c r="E955" s="96"/>
      <c r="F955" s="1"/>
      <c r="G955" s="1"/>
      <c r="H955" s="34"/>
      <c r="I955" s="9"/>
    </row>
    <row r="956" spans="1:9" ht="24.75" customHeight="1">
      <c r="A956" s="78" t="s">
        <v>46</v>
      </c>
      <c r="B956" s="96">
        <v>3</v>
      </c>
      <c r="C956" s="96">
        <v>3</v>
      </c>
      <c r="D956" s="96"/>
      <c r="E956" s="96"/>
      <c r="F956" s="1"/>
      <c r="G956" s="1"/>
      <c r="H956" s="34"/>
      <c r="I956" s="9"/>
    </row>
    <row r="957" spans="1:9" ht="24.75" customHeight="1">
      <c r="A957" s="330" t="s">
        <v>136</v>
      </c>
      <c r="B957" s="330"/>
      <c r="C957" s="330"/>
      <c r="D957" s="330"/>
      <c r="E957" s="330"/>
      <c r="F957" s="330"/>
      <c r="G957" s="330"/>
      <c r="H957" s="330"/>
      <c r="I957" s="330"/>
    </row>
    <row r="958" spans="1:9" ht="43.5" customHeight="1">
      <c r="A958" s="346" t="s">
        <v>168</v>
      </c>
      <c r="B958" s="346"/>
      <c r="C958" s="346"/>
      <c r="D958" s="1">
        <v>60</v>
      </c>
      <c r="E958" s="2">
        <v>0.6</v>
      </c>
      <c r="F958" s="2">
        <v>3.1</v>
      </c>
      <c r="G958" s="2">
        <v>2.3</v>
      </c>
      <c r="H958" s="162">
        <f>E958*4+F958*9+G958*4</f>
        <v>39.5</v>
      </c>
      <c r="I958" s="9">
        <v>15</v>
      </c>
    </row>
    <row r="959" spans="1:9" ht="24.75" customHeight="1">
      <c r="A959" s="32" t="s">
        <v>169</v>
      </c>
      <c r="B959" s="48">
        <f>C959*1.02</f>
        <v>61.2</v>
      </c>
      <c r="C959" s="40">
        <v>60</v>
      </c>
      <c r="D959" s="40"/>
      <c r="E959" s="102"/>
      <c r="F959" s="102"/>
      <c r="G959" s="102"/>
      <c r="H959" s="48"/>
      <c r="I959" s="63"/>
    </row>
    <row r="960" spans="1:9" ht="24.75" customHeight="1">
      <c r="A960" s="32" t="s">
        <v>170</v>
      </c>
      <c r="B960" s="48">
        <f>C960*1.18</f>
        <v>70.8</v>
      </c>
      <c r="C960" s="40">
        <v>60</v>
      </c>
      <c r="D960" s="40"/>
      <c r="E960" s="102"/>
      <c r="F960" s="102"/>
      <c r="G960" s="101"/>
      <c r="H960" s="93"/>
      <c r="I960" s="120"/>
    </row>
    <row r="961" spans="1:9" ht="24.75" customHeight="1">
      <c r="A961" s="78" t="s">
        <v>171</v>
      </c>
      <c r="B961" s="48">
        <f>C961*1.02</f>
        <v>61.2</v>
      </c>
      <c r="C961" s="40">
        <v>60</v>
      </c>
      <c r="D961" s="40"/>
      <c r="E961" s="102"/>
      <c r="F961" s="101"/>
      <c r="G961" s="101"/>
      <c r="H961" s="93"/>
      <c r="I961" s="120"/>
    </row>
    <row r="962" spans="1:9" ht="24.75" customHeight="1">
      <c r="A962" s="78" t="s">
        <v>172</v>
      </c>
      <c r="B962" s="48">
        <f>C962*1.05</f>
        <v>63</v>
      </c>
      <c r="C962" s="40">
        <v>60</v>
      </c>
      <c r="D962" s="40"/>
      <c r="E962" s="102"/>
      <c r="F962" s="101"/>
      <c r="G962" s="101"/>
      <c r="H962" s="93"/>
      <c r="I962" s="120"/>
    </row>
    <row r="963" spans="1:9" ht="43.5" customHeight="1">
      <c r="A963" s="32" t="s">
        <v>180</v>
      </c>
      <c r="B963" s="48">
        <v>3</v>
      </c>
      <c r="C963" s="40">
        <v>3</v>
      </c>
      <c r="D963" s="40"/>
      <c r="E963" s="102"/>
      <c r="F963" s="101"/>
      <c r="G963" s="101"/>
      <c r="H963" s="93"/>
      <c r="I963" s="120"/>
    </row>
    <row r="964" spans="1:9" ht="43.5" customHeight="1">
      <c r="A964" s="115" t="s">
        <v>167</v>
      </c>
      <c r="B964" s="96">
        <f>C964*1.35</f>
        <v>2.7</v>
      </c>
      <c r="C964" s="96">
        <v>2</v>
      </c>
      <c r="D964" s="96"/>
      <c r="E964" s="101"/>
      <c r="F964" s="101"/>
      <c r="G964" s="101"/>
      <c r="H964" s="96"/>
      <c r="I964" s="113"/>
    </row>
    <row r="965" spans="1:9" ht="43.5" customHeight="1">
      <c r="A965" s="343" t="s">
        <v>208</v>
      </c>
      <c r="B965" s="344"/>
      <c r="C965" s="345"/>
      <c r="D965" s="220" t="s">
        <v>305</v>
      </c>
      <c r="E965" s="6">
        <v>1.8</v>
      </c>
      <c r="F965" s="6">
        <v>2.9</v>
      </c>
      <c r="G965" s="6">
        <v>11.6</v>
      </c>
      <c r="H965" s="117">
        <f>E965*4+F965*9+G965*4</f>
        <v>79.69999999999999</v>
      </c>
      <c r="I965" s="9">
        <v>5.16</v>
      </c>
    </row>
    <row r="966" spans="1:9" ht="24.75" customHeight="1">
      <c r="A966" s="32" t="s">
        <v>74</v>
      </c>
      <c r="B966" s="48">
        <f>C966*1.25</f>
        <v>57.5</v>
      </c>
      <c r="C966" s="93">
        <v>46</v>
      </c>
      <c r="D966" s="100"/>
      <c r="E966" s="96"/>
      <c r="F966" s="96"/>
      <c r="G966" s="96"/>
      <c r="H966" s="56"/>
      <c r="I966" s="96"/>
    </row>
    <row r="967" spans="1:9" ht="24.75" customHeight="1">
      <c r="A967" s="78" t="s">
        <v>45</v>
      </c>
      <c r="B967" s="48">
        <f>C967*1.33</f>
        <v>61.18000000000001</v>
      </c>
      <c r="C967" s="93">
        <v>46</v>
      </c>
      <c r="D967" s="100"/>
      <c r="E967" s="96"/>
      <c r="F967" s="96"/>
      <c r="G967" s="96"/>
      <c r="H967" s="56"/>
      <c r="I967" s="96"/>
    </row>
    <row r="968" spans="1:9" ht="24.75" customHeight="1">
      <c r="A968" s="78" t="s">
        <v>49</v>
      </c>
      <c r="B968" s="185">
        <f>C968*1.33</f>
        <v>42.56</v>
      </c>
      <c r="C968" s="93">
        <v>32</v>
      </c>
      <c r="D968" s="100"/>
      <c r="E968" s="96"/>
      <c r="F968" s="96"/>
      <c r="G968" s="96"/>
      <c r="H968" s="56"/>
      <c r="I968" s="96"/>
    </row>
    <row r="969" spans="1:9" ht="24.75" customHeight="1">
      <c r="A969" s="78" t="s">
        <v>50</v>
      </c>
      <c r="B969" s="185">
        <f>C969*1.43</f>
        <v>45.76</v>
      </c>
      <c r="C969" s="93">
        <v>32</v>
      </c>
      <c r="D969" s="100"/>
      <c r="E969" s="96"/>
      <c r="F969" s="96"/>
      <c r="G969" s="96"/>
      <c r="H969" s="56"/>
      <c r="I969" s="96"/>
    </row>
    <row r="970" spans="1:9" ht="24.75" customHeight="1">
      <c r="A970" s="78" t="s">
        <v>51</v>
      </c>
      <c r="B970" s="185">
        <f>C970*1.54</f>
        <v>49.28</v>
      </c>
      <c r="C970" s="93">
        <v>32</v>
      </c>
      <c r="D970" s="100"/>
      <c r="E970" s="96"/>
      <c r="F970" s="96"/>
      <c r="G970" s="96"/>
      <c r="H970" s="56"/>
      <c r="I970" s="96"/>
    </row>
    <row r="971" spans="1:9" ht="24.75" customHeight="1">
      <c r="A971" s="78" t="s">
        <v>52</v>
      </c>
      <c r="B971" s="185">
        <f>C971*1.67</f>
        <v>53.44</v>
      </c>
      <c r="C971" s="93">
        <v>32</v>
      </c>
      <c r="D971" s="100"/>
      <c r="E971" s="96"/>
      <c r="F971" s="96"/>
      <c r="G971" s="96"/>
      <c r="H971" s="56"/>
      <c r="I971" s="96"/>
    </row>
    <row r="972" spans="1:9" ht="24.75" customHeight="1">
      <c r="A972" s="78" t="s">
        <v>53</v>
      </c>
      <c r="B972" s="102">
        <f>C972*1.25</f>
        <v>8.75</v>
      </c>
      <c r="C972" s="93">
        <v>7</v>
      </c>
      <c r="D972" s="100"/>
      <c r="E972" s="96"/>
      <c r="F972" s="96"/>
      <c r="G972" s="96"/>
      <c r="H972" s="56"/>
      <c r="I972" s="96"/>
    </row>
    <row r="973" spans="1:9" s="71" customFormat="1" ht="24.75" customHeight="1">
      <c r="A973" s="78" t="s">
        <v>45</v>
      </c>
      <c r="B973" s="48">
        <f>C973*1.33</f>
        <v>9.31</v>
      </c>
      <c r="C973" s="93">
        <v>7</v>
      </c>
      <c r="D973" s="100"/>
      <c r="E973" s="96"/>
      <c r="F973" s="96"/>
      <c r="G973" s="96"/>
      <c r="H973" s="56"/>
      <c r="I973" s="96"/>
    </row>
    <row r="974" spans="1:9" s="71" customFormat="1" ht="24.75" customHeight="1">
      <c r="A974" s="78" t="s">
        <v>54</v>
      </c>
      <c r="B974" s="93">
        <f>C974*1.19</f>
        <v>9.52</v>
      </c>
      <c r="C974" s="93">
        <v>8</v>
      </c>
      <c r="D974" s="100"/>
      <c r="E974" s="96"/>
      <c r="F974" s="96"/>
      <c r="G974" s="96"/>
      <c r="H974" s="56"/>
      <c r="I974" s="96"/>
    </row>
    <row r="975" spans="1:9" s="71" customFormat="1" ht="24.75" customHeight="1">
      <c r="A975" s="78" t="s">
        <v>109</v>
      </c>
      <c r="B975" s="93">
        <v>3</v>
      </c>
      <c r="C975" s="93">
        <v>3</v>
      </c>
      <c r="D975" s="100"/>
      <c r="E975" s="96"/>
      <c r="F975" s="96"/>
      <c r="G975" s="96"/>
      <c r="H975" s="56"/>
      <c r="I975" s="96"/>
    </row>
    <row r="976" spans="1:9" s="71" customFormat="1" ht="63" customHeight="1">
      <c r="A976" s="179" t="s">
        <v>189</v>
      </c>
      <c r="B976" s="121">
        <v>1.8</v>
      </c>
      <c r="C976" s="121">
        <v>1.8</v>
      </c>
      <c r="D976" s="302"/>
      <c r="E976" s="56"/>
      <c r="F976" s="56"/>
      <c r="G976" s="56"/>
      <c r="H976" s="56"/>
      <c r="I976" s="56"/>
    </row>
    <row r="977" spans="1:9" s="71" customFormat="1" ht="60.75" customHeight="1">
      <c r="A977" s="179" t="s">
        <v>321</v>
      </c>
      <c r="B977" s="257">
        <f>B976*0.25</f>
        <v>0.45</v>
      </c>
      <c r="C977" s="257">
        <f>C976*0.25</f>
        <v>0.45</v>
      </c>
      <c r="D977" s="56"/>
      <c r="E977" s="56"/>
      <c r="F977" s="183"/>
      <c r="G977" s="183"/>
      <c r="H977" s="183"/>
      <c r="I977" s="259"/>
    </row>
    <row r="978" spans="1:9" s="71" customFormat="1" ht="24.75" customHeight="1">
      <c r="A978" s="78" t="s">
        <v>55</v>
      </c>
      <c r="B978" s="96">
        <v>5</v>
      </c>
      <c r="C978" s="96">
        <v>5</v>
      </c>
      <c r="D978" s="100"/>
      <c r="E978" s="96"/>
      <c r="F978" s="96"/>
      <c r="G978" s="96"/>
      <c r="H978" s="56"/>
      <c r="I978" s="4"/>
    </row>
    <row r="979" spans="1:9" s="71" customFormat="1" ht="43.5" customHeight="1">
      <c r="A979" s="216" t="s">
        <v>242</v>
      </c>
      <c r="B979" s="101">
        <v>0.1</v>
      </c>
      <c r="C979" s="101">
        <v>0.1</v>
      </c>
      <c r="D979" s="56"/>
      <c r="E979" s="119"/>
      <c r="F979" s="119"/>
      <c r="G979" s="119"/>
      <c r="H979" s="57"/>
      <c r="I979" s="119"/>
    </row>
    <row r="980" spans="1:9" s="71" customFormat="1" ht="43.5" customHeight="1">
      <c r="A980" s="325" t="s">
        <v>164</v>
      </c>
      <c r="B980" s="325"/>
      <c r="C980" s="325"/>
      <c r="D980" s="1">
        <v>185</v>
      </c>
      <c r="E980" s="1">
        <v>12.9</v>
      </c>
      <c r="F980" s="1">
        <v>9.7</v>
      </c>
      <c r="G980" s="1">
        <v>17.6</v>
      </c>
      <c r="H980" s="117">
        <f>E980*4+F980*9+G980*4</f>
        <v>209.3</v>
      </c>
      <c r="I980" s="1">
        <v>3.49</v>
      </c>
    </row>
    <row r="981" spans="1:9" s="71" customFormat="1" ht="24.75" customHeight="1">
      <c r="A981" s="85" t="s">
        <v>47</v>
      </c>
      <c r="B981" s="81">
        <f>C981*1.18</f>
        <v>74.33999999999999</v>
      </c>
      <c r="C981" s="56">
        <v>63</v>
      </c>
      <c r="D981" s="56"/>
      <c r="E981" s="56"/>
      <c r="F981" s="56"/>
      <c r="G981" s="56"/>
      <c r="H981" s="56"/>
      <c r="I981" s="56"/>
    </row>
    <row r="982" spans="1:9" s="71" customFormat="1" ht="24.75" customHeight="1">
      <c r="A982" s="85" t="s">
        <v>48</v>
      </c>
      <c r="B982" s="81">
        <f>C982*1.36</f>
        <v>85.68</v>
      </c>
      <c r="C982" s="56">
        <v>63</v>
      </c>
      <c r="D982" s="56"/>
      <c r="E982" s="56"/>
      <c r="F982" s="56"/>
      <c r="G982" s="56"/>
      <c r="H982" s="56"/>
      <c r="I982" s="277"/>
    </row>
    <row r="983" spans="1:9" ht="24.75" customHeight="1">
      <c r="A983" s="152" t="s">
        <v>100</v>
      </c>
      <c r="B983" s="174">
        <f>C983*1.36</f>
        <v>85.68</v>
      </c>
      <c r="C983" s="88">
        <v>63</v>
      </c>
      <c r="D983" s="11"/>
      <c r="E983" s="11"/>
      <c r="F983" s="56"/>
      <c r="G983" s="56"/>
      <c r="H983" s="56"/>
      <c r="I983" s="281"/>
    </row>
    <row r="984" spans="1:9" ht="24.75" customHeight="1">
      <c r="A984" s="216" t="s">
        <v>277</v>
      </c>
      <c r="B984" s="57"/>
      <c r="C984" s="88">
        <v>40</v>
      </c>
      <c r="D984" s="279"/>
      <c r="E984" s="279"/>
      <c r="F984" s="56"/>
      <c r="G984" s="56"/>
      <c r="H984" s="56"/>
      <c r="I984" s="281"/>
    </row>
    <row r="985" spans="1:9" ht="24.75" customHeight="1">
      <c r="A985" s="78" t="s">
        <v>49</v>
      </c>
      <c r="B985" s="93">
        <f>C985*1.33</f>
        <v>159.60000000000002</v>
      </c>
      <c r="C985" s="4">
        <v>120</v>
      </c>
      <c r="D985" s="96"/>
      <c r="E985" s="96"/>
      <c r="F985" s="96"/>
      <c r="G985" s="96"/>
      <c r="H985" s="56"/>
      <c r="I985" s="100"/>
    </row>
    <row r="986" spans="1:9" ht="24.75" customHeight="1">
      <c r="A986" s="78" t="s">
        <v>50</v>
      </c>
      <c r="B986" s="93">
        <f>C986*1.43</f>
        <v>171.6</v>
      </c>
      <c r="C986" s="4">
        <v>120</v>
      </c>
      <c r="D986" s="96"/>
      <c r="E986" s="96"/>
      <c r="F986" s="96"/>
      <c r="G986" s="96"/>
      <c r="H986" s="56"/>
      <c r="I986" s="100"/>
    </row>
    <row r="987" spans="1:9" ht="24.75" customHeight="1">
      <c r="A987" s="78" t="s">
        <v>51</v>
      </c>
      <c r="B987" s="93">
        <f>C987*1.54</f>
        <v>184.8</v>
      </c>
      <c r="C987" s="4">
        <v>120</v>
      </c>
      <c r="D987" s="96"/>
      <c r="E987" s="96"/>
      <c r="F987" s="96"/>
      <c r="G987" s="96"/>
      <c r="H987" s="56"/>
      <c r="I987" s="100"/>
    </row>
    <row r="988" spans="1:9" ht="24.75" customHeight="1">
      <c r="A988" s="78" t="s">
        <v>52</v>
      </c>
      <c r="B988" s="93">
        <f>C988*1.67</f>
        <v>200.39999999999998</v>
      </c>
      <c r="C988" s="4">
        <v>120</v>
      </c>
      <c r="D988" s="96"/>
      <c r="E988" s="96"/>
      <c r="F988" s="96"/>
      <c r="G988" s="96"/>
      <c r="H988" s="56"/>
      <c r="I988" s="100"/>
    </row>
    <row r="989" spans="1:9" ht="24.75" customHeight="1">
      <c r="A989" s="78" t="s">
        <v>54</v>
      </c>
      <c r="B989" s="93">
        <f>C989*1.19</f>
        <v>11.899999999999999</v>
      </c>
      <c r="C989" s="96">
        <v>10</v>
      </c>
      <c r="D989" s="96"/>
      <c r="E989" s="96"/>
      <c r="F989" s="96"/>
      <c r="G989" s="96"/>
      <c r="H989" s="56"/>
      <c r="I989" s="100"/>
    </row>
    <row r="990" spans="1:9" ht="24.75" customHeight="1">
      <c r="A990" s="78" t="s">
        <v>46</v>
      </c>
      <c r="B990" s="101">
        <v>3.5</v>
      </c>
      <c r="C990" s="96">
        <v>3.5</v>
      </c>
      <c r="D990" s="96"/>
      <c r="E990" s="96"/>
      <c r="F990" s="96"/>
      <c r="G990" s="96"/>
      <c r="H990" s="56"/>
      <c r="I990" s="100"/>
    </row>
    <row r="991" spans="1:9" ht="24.75" customHeight="1">
      <c r="A991" s="78" t="s">
        <v>53</v>
      </c>
      <c r="B991" s="48">
        <f>C991*1.25</f>
        <v>37.5</v>
      </c>
      <c r="C991" s="96">
        <v>30</v>
      </c>
      <c r="D991" s="96"/>
      <c r="E991" s="96"/>
      <c r="F991" s="96"/>
      <c r="G991" s="96"/>
      <c r="H991" s="56"/>
      <c r="I991" s="100"/>
    </row>
    <row r="992" spans="1:9" ht="24.75" customHeight="1">
      <c r="A992" s="159" t="s">
        <v>45</v>
      </c>
      <c r="B992" s="43">
        <f>C992*1.33</f>
        <v>39.900000000000006</v>
      </c>
      <c r="C992" s="56">
        <v>30</v>
      </c>
      <c r="D992" s="96"/>
      <c r="E992" s="56"/>
      <c r="F992" s="56"/>
      <c r="G992" s="56"/>
      <c r="H992" s="56"/>
      <c r="I992" s="56"/>
    </row>
    <row r="993" spans="1:9" ht="24.75" customHeight="1">
      <c r="A993" s="325" t="s">
        <v>110</v>
      </c>
      <c r="B993" s="376"/>
      <c r="C993" s="376"/>
      <c r="D993" s="68">
        <v>120</v>
      </c>
      <c r="E993" s="123">
        <v>0.2</v>
      </c>
      <c r="F993" s="123">
        <v>0</v>
      </c>
      <c r="G993" s="123">
        <v>7.9</v>
      </c>
      <c r="H993" s="117">
        <f>E993*4+F993*9+G993*4</f>
        <v>32.4</v>
      </c>
      <c r="I993" s="37">
        <v>21.36</v>
      </c>
    </row>
    <row r="994" spans="1:9" ht="24.75" customHeight="1">
      <c r="A994" s="196" t="s">
        <v>358</v>
      </c>
      <c r="B994" s="96">
        <v>12</v>
      </c>
      <c r="C994" s="96">
        <v>12</v>
      </c>
      <c r="D994" s="96"/>
      <c r="E994" s="101"/>
      <c r="F994" s="101"/>
      <c r="G994" s="101"/>
      <c r="H994" s="56"/>
      <c r="I994" s="126"/>
    </row>
    <row r="995" spans="1:9" ht="24.75" customHeight="1">
      <c r="A995" s="78" t="s">
        <v>40</v>
      </c>
      <c r="B995" s="96">
        <v>5</v>
      </c>
      <c r="C995" s="96">
        <v>5</v>
      </c>
      <c r="D995" s="96"/>
      <c r="E995" s="101"/>
      <c r="F995" s="101"/>
      <c r="G995" s="101"/>
      <c r="H995" s="121"/>
      <c r="I995" s="119"/>
    </row>
    <row r="996" spans="1:9" ht="24.75" customHeight="1">
      <c r="A996" s="325" t="s">
        <v>127</v>
      </c>
      <c r="B996" s="325"/>
      <c r="C996" s="325"/>
      <c r="D996" s="1">
        <v>20</v>
      </c>
      <c r="E996" s="2">
        <v>1.6</v>
      </c>
      <c r="F996" s="2">
        <v>0.3</v>
      </c>
      <c r="G996" s="2">
        <v>7.6</v>
      </c>
      <c r="H996" s="34">
        <v>39</v>
      </c>
      <c r="I996" s="2">
        <v>0</v>
      </c>
    </row>
    <row r="997" spans="1:9" ht="43.5" customHeight="1">
      <c r="A997" s="325" t="s">
        <v>128</v>
      </c>
      <c r="B997" s="325"/>
      <c r="C997" s="325"/>
      <c r="D997" s="1">
        <v>20</v>
      </c>
      <c r="E997" s="2"/>
      <c r="F997" s="2"/>
      <c r="G997" s="2"/>
      <c r="H997" s="2"/>
      <c r="I997" s="2"/>
    </row>
    <row r="998" spans="1:9" ht="24.75" customHeight="1">
      <c r="A998" s="325" t="s">
        <v>37</v>
      </c>
      <c r="B998" s="325"/>
      <c r="C998" s="325"/>
      <c r="D998" s="1">
        <v>30</v>
      </c>
      <c r="E998" s="2">
        <v>1.9714285714285715</v>
      </c>
      <c r="F998" s="2">
        <v>0.34285714285714286</v>
      </c>
      <c r="G998" s="2">
        <v>10.028571428571428</v>
      </c>
      <c r="H998" s="34">
        <v>53.142857142857146</v>
      </c>
      <c r="I998" s="2">
        <v>0</v>
      </c>
    </row>
    <row r="999" spans="1:9" ht="24.75" customHeight="1">
      <c r="A999" s="341" t="s">
        <v>12</v>
      </c>
      <c r="B999" s="341"/>
      <c r="C999" s="341"/>
      <c r="D999" s="155">
        <f>100+D1010</f>
        <v>250</v>
      </c>
      <c r="E999" s="59">
        <f>E1000+E1010</f>
        <v>9.3</v>
      </c>
      <c r="F999" s="59">
        <f>F1000+F1010</f>
        <v>7</v>
      </c>
      <c r="G999" s="59">
        <f>G1000+G1010</f>
        <v>18.1</v>
      </c>
      <c r="H999" s="49">
        <f>H1000+H1010</f>
        <v>172.60000000000002</v>
      </c>
      <c r="I999" s="261">
        <f>I1000+I1010</f>
        <v>0.9</v>
      </c>
    </row>
    <row r="1000" spans="1:9" ht="43.5" customHeight="1">
      <c r="A1000" s="346" t="s">
        <v>271</v>
      </c>
      <c r="B1000" s="386"/>
      <c r="C1000" s="386"/>
      <c r="D1000" s="84" t="s">
        <v>126</v>
      </c>
      <c r="E1000" s="279">
        <v>5.2</v>
      </c>
      <c r="F1000" s="279">
        <v>3.7</v>
      </c>
      <c r="G1000" s="36">
        <v>11.5</v>
      </c>
      <c r="H1000" s="117">
        <f>E1000*4+F1000*9+G1000*4</f>
        <v>100.10000000000001</v>
      </c>
      <c r="I1000" s="37">
        <v>0.1</v>
      </c>
    </row>
    <row r="1001" spans="1:9" ht="24.75" customHeight="1">
      <c r="A1001" s="110" t="s">
        <v>66</v>
      </c>
      <c r="B1001" s="88">
        <v>60</v>
      </c>
      <c r="C1001" s="88">
        <v>59</v>
      </c>
      <c r="D1001" s="56"/>
      <c r="E1001" s="56"/>
      <c r="F1001" s="34"/>
      <c r="G1001" s="84"/>
      <c r="H1001" s="34"/>
      <c r="I1001" s="92"/>
    </row>
    <row r="1002" spans="1:9" ht="24.75" customHeight="1">
      <c r="A1002" s="142" t="s">
        <v>55</v>
      </c>
      <c r="B1002" s="88">
        <v>5</v>
      </c>
      <c r="C1002" s="88">
        <v>5</v>
      </c>
      <c r="D1002" s="56"/>
      <c r="E1002" s="56"/>
      <c r="F1002" s="84"/>
      <c r="G1002" s="84"/>
      <c r="H1002" s="34"/>
      <c r="I1002" s="116"/>
    </row>
    <row r="1003" spans="1:9" ht="24.75" customHeight="1">
      <c r="A1003" s="110" t="s">
        <v>139</v>
      </c>
      <c r="B1003" s="88">
        <v>4</v>
      </c>
      <c r="C1003" s="88">
        <v>4</v>
      </c>
      <c r="D1003" s="56"/>
      <c r="E1003" s="56"/>
      <c r="F1003" s="84"/>
      <c r="G1003" s="84"/>
      <c r="H1003" s="34"/>
      <c r="I1003" s="92"/>
    </row>
    <row r="1004" spans="1:9" ht="24.75" customHeight="1">
      <c r="A1004" s="110" t="s">
        <v>40</v>
      </c>
      <c r="B1004" s="88">
        <v>4</v>
      </c>
      <c r="C1004" s="88">
        <v>4</v>
      </c>
      <c r="D1004" s="56"/>
      <c r="E1004" s="56"/>
      <c r="F1004" s="84"/>
      <c r="G1004" s="84"/>
      <c r="H1004" s="34"/>
      <c r="I1004" s="92"/>
    </row>
    <row r="1005" spans="1:9" ht="24.75" customHeight="1">
      <c r="A1005" s="110" t="s">
        <v>59</v>
      </c>
      <c r="B1005" s="88">
        <v>6</v>
      </c>
      <c r="C1005" s="88">
        <v>6</v>
      </c>
      <c r="D1005" s="56"/>
      <c r="E1005" s="56"/>
      <c r="F1005" s="84"/>
      <c r="G1005" s="84"/>
      <c r="H1005" s="34"/>
      <c r="I1005" s="116"/>
    </row>
    <row r="1006" spans="1:9" ht="24.75" customHeight="1">
      <c r="A1006" s="115" t="s">
        <v>84</v>
      </c>
      <c r="B1006" s="88">
        <v>11.333333333333332</v>
      </c>
      <c r="C1006" s="88">
        <v>11.333333333333332</v>
      </c>
      <c r="D1006" s="56"/>
      <c r="E1006" s="56"/>
      <c r="F1006" s="84"/>
      <c r="G1006" s="84"/>
      <c r="H1006" s="34"/>
      <c r="I1006" s="92"/>
    </row>
    <row r="1007" spans="1:9" ht="24.75" customHeight="1">
      <c r="A1007" s="285" t="s">
        <v>99</v>
      </c>
      <c r="B1007" s="195">
        <v>0.6666666666666667</v>
      </c>
      <c r="C1007" s="195">
        <v>0.6666666666666667</v>
      </c>
      <c r="D1007" s="56"/>
      <c r="E1007" s="56"/>
      <c r="F1007" s="84"/>
      <c r="G1007" s="84"/>
      <c r="H1007" s="34"/>
      <c r="I1007" s="92"/>
    </row>
    <row r="1008" spans="1:9" ht="24.75" customHeight="1">
      <c r="A1008" s="110" t="s">
        <v>131</v>
      </c>
      <c r="B1008" s="198">
        <v>20</v>
      </c>
      <c r="C1008" s="198">
        <v>20</v>
      </c>
      <c r="D1008" s="56"/>
      <c r="E1008" s="56"/>
      <c r="F1008" s="84"/>
      <c r="G1008" s="84"/>
      <c r="H1008" s="34"/>
      <c r="I1008" s="92"/>
    </row>
    <row r="1009" spans="1:9" ht="43.5" customHeight="1">
      <c r="A1009" s="265" t="s">
        <v>272</v>
      </c>
      <c r="B1009" s="198">
        <v>20</v>
      </c>
      <c r="C1009" s="198">
        <v>20</v>
      </c>
      <c r="D1009" s="56"/>
      <c r="E1009" s="56"/>
      <c r="F1009" s="84"/>
      <c r="G1009" s="84"/>
      <c r="H1009" s="34"/>
      <c r="I1009" s="92"/>
    </row>
    <row r="1010" spans="1:9" ht="43.5" customHeight="1">
      <c r="A1010" s="275" t="s">
        <v>273</v>
      </c>
      <c r="B1010" s="56">
        <v>158</v>
      </c>
      <c r="C1010" s="56">
        <v>150</v>
      </c>
      <c r="D1010" s="124">
        <v>150</v>
      </c>
      <c r="E1010" s="133">
        <v>4.1</v>
      </c>
      <c r="F1010" s="133">
        <v>3.3</v>
      </c>
      <c r="G1010" s="133">
        <v>6.6</v>
      </c>
      <c r="H1010" s="117">
        <f>E1010*4+F1010*9+G1010*4</f>
        <v>72.5</v>
      </c>
      <c r="I1010" s="37">
        <v>0.8</v>
      </c>
    </row>
    <row r="1011" spans="1:9" ht="24.75" customHeight="1">
      <c r="A1011" s="341" t="s">
        <v>22</v>
      </c>
      <c r="B1011" s="342"/>
      <c r="C1011" s="342"/>
      <c r="D1011" s="342"/>
      <c r="E1011" s="59">
        <f>E937+E952+E999+E950</f>
        <v>37.971428571428575</v>
      </c>
      <c r="F1011" s="59">
        <f>F937+F952+F999+F950</f>
        <v>29.842857142857145</v>
      </c>
      <c r="G1011" s="59">
        <f>G937+G952+G999+G950</f>
        <v>142.32857142857142</v>
      </c>
      <c r="H1011" s="141">
        <f>H937+H952+H999+H950</f>
        <v>991.3428571428573</v>
      </c>
      <c r="I1011" s="59">
        <f>I937+I952+I999+I950</f>
        <v>37.60666666666667</v>
      </c>
    </row>
    <row r="1012" spans="1:9" ht="24.75" customHeight="1">
      <c r="A1012" s="370" t="s">
        <v>21</v>
      </c>
      <c r="B1012" s="370"/>
      <c r="C1012" s="370"/>
      <c r="D1012" s="370"/>
      <c r="E1012" s="370"/>
      <c r="F1012" s="370"/>
      <c r="G1012" s="370"/>
      <c r="H1012" s="370"/>
      <c r="I1012" s="370"/>
    </row>
    <row r="1013" spans="1:9" ht="24.75" customHeight="1">
      <c r="A1013" s="337" t="s">
        <v>1</v>
      </c>
      <c r="B1013" s="337" t="s">
        <v>2</v>
      </c>
      <c r="C1013" s="337" t="s">
        <v>3</v>
      </c>
      <c r="D1013" s="337" t="s">
        <v>4</v>
      </c>
      <c r="E1013" s="337"/>
      <c r="F1013" s="337"/>
      <c r="G1013" s="337"/>
      <c r="H1013" s="337"/>
      <c r="I1013" s="33" t="s">
        <v>230</v>
      </c>
    </row>
    <row r="1014" spans="1:9" ht="24.75" customHeight="1">
      <c r="A1014" s="337"/>
      <c r="B1014" s="337"/>
      <c r="C1014" s="337"/>
      <c r="D1014" s="14" t="s">
        <v>5</v>
      </c>
      <c r="E1014" s="14" t="s">
        <v>6</v>
      </c>
      <c r="F1014" s="14" t="s">
        <v>7</v>
      </c>
      <c r="G1014" s="14" t="s">
        <v>8</v>
      </c>
      <c r="H1014" s="98" t="s">
        <v>9</v>
      </c>
      <c r="I1014" s="33" t="s">
        <v>86</v>
      </c>
    </row>
    <row r="1015" spans="1:9" ht="24.75" customHeight="1">
      <c r="A1015" s="385" t="s">
        <v>10</v>
      </c>
      <c r="B1015" s="385"/>
      <c r="C1015" s="385"/>
      <c r="D1015" s="146">
        <f>D1016+33+D1026</f>
        <v>363</v>
      </c>
      <c r="E1015" s="316">
        <f>E1016+E1022+E1026+E1030</f>
        <v>9</v>
      </c>
      <c r="F1015" s="316">
        <f>F1016+F1022+F1026+F1030</f>
        <v>13.15</v>
      </c>
      <c r="G1015" s="316">
        <f>G1016+G1022+G1026+G1030</f>
        <v>45.1</v>
      </c>
      <c r="H1015" s="127">
        <f>H1016+H1022+H1026+H1030</f>
        <v>334.5</v>
      </c>
      <c r="I1015" s="316">
        <f>I1016+28+I1026+I1022+I1030</f>
        <v>30.85</v>
      </c>
    </row>
    <row r="1016" spans="1:9" ht="24.75" customHeight="1">
      <c r="A1016" s="331" t="s">
        <v>247</v>
      </c>
      <c r="B1016" s="331"/>
      <c r="C1016" s="331"/>
      <c r="D1016" s="125">
        <v>150</v>
      </c>
      <c r="E1016" s="36">
        <v>5.3</v>
      </c>
      <c r="F1016" s="36">
        <v>5.9</v>
      </c>
      <c r="G1016" s="36">
        <v>20.3</v>
      </c>
      <c r="H1016" s="34">
        <v>155.5</v>
      </c>
      <c r="I1016" s="279">
        <v>0.75</v>
      </c>
    </row>
    <row r="1017" spans="1:9" ht="24.75" customHeight="1">
      <c r="A1017" s="115" t="s">
        <v>67</v>
      </c>
      <c r="B1017" s="118">
        <v>18</v>
      </c>
      <c r="C1017" s="118">
        <v>18</v>
      </c>
      <c r="D1017" s="56"/>
      <c r="E1017" s="56"/>
      <c r="F1017" s="56"/>
      <c r="G1017" s="56"/>
      <c r="H1017" s="56"/>
      <c r="I1017" s="277"/>
    </row>
    <row r="1018" spans="1:9" ht="24.75" customHeight="1">
      <c r="A1018" s="115" t="s">
        <v>84</v>
      </c>
      <c r="B1018" s="56">
        <v>145</v>
      </c>
      <c r="C1018" s="56">
        <v>145</v>
      </c>
      <c r="D1018" s="56"/>
      <c r="E1018" s="121"/>
      <c r="F1018" s="121"/>
      <c r="G1018" s="121"/>
      <c r="H1018" s="121"/>
      <c r="I1018" s="121"/>
    </row>
    <row r="1019" spans="1:9" ht="24.75" customHeight="1">
      <c r="A1019" s="115" t="s">
        <v>40</v>
      </c>
      <c r="B1019" s="56">
        <v>2.5</v>
      </c>
      <c r="C1019" s="56">
        <v>2.5</v>
      </c>
      <c r="D1019" s="56"/>
      <c r="E1019" s="56"/>
      <c r="F1019" s="56"/>
      <c r="G1019" s="56"/>
      <c r="H1019" s="56"/>
      <c r="I1019" s="277"/>
    </row>
    <row r="1020" spans="1:9" ht="24.75" customHeight="1">
      <c r="A1020" s="136" t="s">
        <v>85</v>
      </c>
      <c r="B1020" s="56">
        <v>0.9</v>
      </c>
      <c r="C1020" s="56">
        <v>0.9</v>
      </c>
      <c r="D1020" s="56"/>
      <c r="E1020" s="56"/>
      <c r="F1020" s="56"/>
      <c r="G1020" s="56"/>
      <c r="H1020" s="56"/>
      <c r="I1020" s="277"/>
    </row>
    <row r="1021" spans="1:9" ht="24.75" customHeight="1">
      <c r="A1021" s="115" t="s">
        <v>109</v>
      </c>
      <c r="B1021" s="56">
        <v>3</v>
      </c>
      <c r="C1021" s="56">
        <v>3</v>
      </c>
      <c r="D1021" s="56"/>
      <c r="E1021" s="56"/>
      <c r="F1021" s="56"/>
      <c r="G1021" s="56"/>
      <c r="H1021" s="56"/>
      <c r="I1021" s="277"/>
    </row>
    <row r="1022" spans="1:9" ht="24.75" customHeight="1">
      <c r="A1022" s="361" t="s">
        <v>264</v>
      </c>
      <c r="B1022" s="361"/>
      <c r="C1022" s="361"/>
      <c r="D1022" s="150" t="s">
        <v>265</v>
      </c>
      <c r="E1022" s="123">
        <v>2.8</v>
      </c>
      <c r="F1022" s="123">
        <v>7.1</v>
      </c>
      <c r="G1022" s="123">
        <v>8.9</v>
      </c>
      <c r="H1022" s="34">
        <f>E1022*4+F1022*9+G1022*4</f>
        <v>110.69999999999999</v>
      </c>
      <c r="I1022" s="37">
        <v>0.1</v>
      </c>
    </row>
    <row r="1023" spans="1:9" ht="24.75" customHeight="1">
      <c r="A1023" s="115" t="s">
        <v>44</v>
      </c>
      <c r="B1023" s="56">
        <v>20</v>
      </c>
      <c r="C1023" s="56">
        <v>20</v>
      </c>
      <c r="D1023" s="277"/>
      <c r="E1023" s="151"/>
      <c r="F1023" s="151"/>
      <c r="G1023" s="151"/>
      <c r="H1023" s="277"/>
      <c r="I1023" s="122"/>
    </row>
    <row r="1024" spans="1:9" ht="24.75" customHeight="1">
      <c r="A1024" s="216" t="s">
        <v>109</v>
      </c>
      <c r="B1024" s="56">
        <v>5</v>
      </c>
      <c r="C1024" s="56">
        <v>5</v>
      </c>
      <c r="D1024" s="277"/>
      <c r="E1024" s="151"/>
      <c r="F1024" s="151"/>
      <c r="G1024" s="151"/>
      <c r="H1024" s="277"/>
      <c r="I1024" s="122"/>
    </row>
    <row r="1025" spans="1:9" ht="24.75" customHeight="1">
      <c r="A1025" s="78" t="s">
        <v>71</v>
      </c>
      <c r="B1025" s="96">
        <v>8.5</v>
      </c>
      <c r="C1025" s="96">
        <v>8</v>
      </c>
      <c r="D1025" s="277"/>
      <c r="E1025" s="151"/>
      <c r="F1025" s="151"/>
      <c r="G1025" s="151"/>
      <c r="H1025" s="277"/>
      <c r="I1025" s="122"/>
    </row>
    <row r="1026" spans="1:9" ht="24.75" customHeight="1">
      <c r="A1026" s="325" t="s">
        <v>116</v>
      </c>
      <c r="B1026" s="325"/>
      <c r="C1026" s="325"/>
      <c r="D1026" s="1">
        <v>180</v>
      </c>
      <c r="E1026" s="2">
        <v>0.1</v>
      </c>
      <c r="F1026" s="2">
        <v>0</v>
      </c>
      <c r="G1026" s="2">
        <v>12.1</v>
      </c>
      <c r="H1026" s="34">
        <f>E1026*4+F1026*9+G1026*4</f>
        <v>48.8</v>
      </c>
      <c r="I1026" s="9">
        <v>2</v>
      </c>
    </row>
    <row r="1027" spans="1:9" ht="24.75" customHeight="1">
      <c r="A1027" s="216" t="s">
        <v>42</v>
      </c>
      <c r="B1027" s="121">
        <v>0.45</v>
      </c>
      <c r="C1027" s="121">
        <v>0.45</v>
      </c>
      <c r="D1027" s="231"/>
      <c r="E1027" s="233"/>
      <c r="F1027" s="233"/>
      <c r="G1027" s="233"/>
      <c r="H1027" s="231"/>
      <c r="I1027" s="254"/>
    </row>
    <row r="1028" spans="1:9" ht="24.75" customHeight="1">
      <c r="A1028" s="196" t="s">
        <v>40</v>
      </c>
      <c r="B1028" s="226">
        <v>12</v>
      </c>
      <c r="C1028" s="226">
        <v>12</v>
      </c>
      <c r="D1028" s="226"/>
      <c r="E1028" s="234"/>
      <c r="F1028" s="234"/>
      <c r="G1028" s="234"/>
      <c r="H1028" s="231"/>
      <c r="I1028" s="9"/>
    </row>
    <row r="1029" spans="1:9" ht="24.75" customHeight="1">
      <c r="A1029" s="196" t="s">
        <v>43</v>
      </c>
      <c r="B1029" s="226">
        <v>6</v>
      </c>
      <c r="C1029" s="226">
        <v>5</v>
      </c>
      <c r="D1029" s="226"/>
      <c r="E1029" s="234"/>
      <c r="F1029" s="234"/>
      <c r="G1029" s="234"/>
      <c r="H1029" s="231"/>
      <c r="I1029" s="227"/>
    </row>
    <row r="1030" spans="1:9" ht="24.75" customHeight="1">
      <c r="A1030" s="325" t="s">
        <v>127</v>
      </c>
      <c r="B1030" s="325"/>
      <c r="C1030" s="325"/>
      <c r="D1030" s="1">
        <v>10</v>
      </c>
      <c r="E1030" s="2">
        <v>0.8</v>
      </c>
      <c r="F1030" s="2">
        <v>0.15</v>
      </c>
      <c r="G1030" s="2">
        <v>3.8</v>
      </c>
      <c r="H1030" s="34">
        <v>19.5</v>
      </c>
      <c r="I1030" s="9">
        <v>0</v>
      </c>
    </row>
    <row r="1031" spans="1:9" ht="43.5" customHeight="1">
      <c r="A1031" s="325" t="s">
        <v>128</v>
      </c>
      <c r="B1031" s="325"/>
      <c r="C1031" s="325"/>
      <c r="D1031" s="1">
        <v>10</v>
      </c>
      <c r="E1031" s="2"/>
      <c r="F1031" s="2"/>
      <c r="G1031" s="2"/>
      <c r="H1031" s="2"/>
      <c r="I1031" s="2"/>
    </row>
    <row r="1032" spans="1:9" ht="24.75" customHeight="1">
      <c r="A1032" s="357" t="s">
        <v>108</v>
      </c>
      <c r="B1032" s="357"/>
      <c r="C1032" s="357"/>
      <c r="D1032" s="145"/>
      <c r="E1032" s="59">
        <f>E1033</f>
        <v>0.9</v>
      </c>
      <c r="F1032" s="59">
        <f>F1033</f>
        <v>0.3</v>
      </c>
      <c r="G1032" s="59">
        <f>G1033</f>
        <v>15.3</v>
      </c>
      <c r="H1032" s="141">
        <f>H1033</f>
        <v>67.5</v>
      </c>
      <c r="I1032" s="59">
        <f>I1033</f>
        <v>6</v>
      </c>
    </row>
    <row r="1033" spans="1:9" ht="43.5" customHeight="1">
      <c r="A1033" s="346" t="s">
        <v>357</v>
      </c>
      <c r="B1033" s="346"/>
      <c r="C1033" s="346"/>
      <c r="D1033" s="68">
        <v>120</v>
      </c>
      <c r="E1033" s="123">
        <v>0.9</v>
      </c>
      <c r="F1033" s="123">
        <v>0.3</v>
      </c>
      <c r="G1033" s="123">
        <v>15.3</v>
      </c>
      <c r="H1033" s="117">
        <f>E1033*4+F1033*9+G1033*4</f>
        <v>67.5</v>
      </c>
      <c r="I1033" s="36">
        <v>6</v>
      </c>
    </row>
    <row r="1034" spans="1:9" ht="24.75" customHeight="1">
      <c r="A1034" s="341" t="s">
        <v>11</v>
      </c>
      <c r="B1034" s="341"/>
      <c r="C1034" s="341"/>
      <c r="D1034" s="155">
        <f>D1035+220+D1067+D1080+D1076</f>
        <v>550</v>
      </c>
      <c r="E1034" s="49">
        <f>E1050+E1055+E1067+E1076+E1085++E1091</f>
        <v>22.5</v>
      </c>
      <c r="F1034" s="49">
        <f>F1050+F1055+F1067+F1076+F1085++F1091</f>
        <v>14.566666666666666</v>
      </c>
      <c r="G1034" s="49">
        <f>G1050+G1055+G1067+G1076+G1085++G1091</f>
        <v>57.699999999999996</v>
      </c>
      <c r="H1034" s="49">
        <f>H1050+H1055+H1067+H1076+H1085++H1091</f>
        <v>451.90000000000003</v>
      </c>
      <c r="I1034" s="59">
        <f>I1050+I1055+I1067+I1076+I1085++I1091</f>
        <v>16.91</v>
      </c>
    </row>
    <row r="1035" spans="1:9" ht="24.75" customHeight="1">
      <c r="A1035" s="372" t="s">
        <v>174</v>
      </c>
      <c r="B1035" s="372"/>
      <c r="C1035" s="372"/>
      <c r="D1035" s="125">
        <v>60</v>
      </c>
      <c r="E1035" s="125">
        <v>0.8</v>
      </c>
      <c r="F1035" s="125">
        <v>3</v>
      </c>
      <c r="G1035" s="279">
        <v>4.3</v>
      </c>
      <c r="H1035" s="117">
        <f>E1035*4+F1035*9+G1035*4</f>
        <v>47.4</v>
      </c>
      <c r="I1035" s="37">
        <v>2.35</v>
      </c>
    </row>
    <row r="1036" spans="1:9" ht="24.75" customHeight="1">
      <c r="A1036" s="115" t="s">
        <v>49</v>
      </c>
      <c r="B1036" s="57">
        <f>C1036*1.33</f>
        <v>17.29</v>
      </c>
      <c r="C1036" s="56">
        <v>13</v>
      </c>
      <c r="D1036" s="125"/>
      <c r="E1036" s="134"/>
      <c r="F1036" s="134"/>
      <c r="G1036" s="134"/>
      <c r="H1036" s="34"/>
      <c r="I1036" s="153"/>
    </row>
    <row r="1037" spans="1:9" ht="24.75" customHeight="1">
      <c r="A1037" s="115" t="s">
        <v>50</v>
      </c>
      <c r="B1037" s="57">
        <f>C1037*1.43</f>
        <v>18.59</v>
      </c>
      <c r="C1037" s="56">
        <v>13</v>
      </c>
      <c r="D1037" s="125"/>
      <c r="E1037" s="134"/>
      <c r="F1037" s="134"/>
      <c r="G1037" s="36"/>
      <c r="H1037" s="34"/>
      <c r="I1037" s="37"/>
    </row>
    <row r="1038" spans="1:9" ht="24.75" customHeight="1">
      <c r="A1038" s="115" t="s">
        <v>51</v>
      </c>
      <c r="B1038" s="57">
        <f>C1038*1.54</f>
        <v>20.02</v>
      </c>
      <c r="C1038" s="56">
        <v>13</v>
      </c>
      <c r="D1038" s="125"/>
      <c r="E1038" s="134"/>
      <c r="F1038" s="134"/>
      <c r="G1038" s="36"/>
      <c r="H1038" s="34"/>
      <c r="I1038" s="37"/>
    </row>
    <row r="1039" spans="1:9" ht="24.75" customHeight="1">
      <c r="A1039" s="115" t="s">
        <v>52</v>
      </c>
      <c r="B1039" s="57">
        <f>C1039*1.67</f>
        <v>21.71</v>
      </c>
      <c r="C1039" s="56">
        <v>13</v>
      </c>
      <c r="D1039" s="260"/>
      <c r="E1039" s="134"/>
      <c r="F1039" s="134"/>
      <c r="G1039" s="36"/>
      <c r="H1039" s="34"/>
      <c r="I1039" s="37"/>
    </row>
    <row r="1040" spans="1:9" ht="24.75" customHeight="1">
      <c r="A1040" s="32" t="s">
        <v>74</v>
      </c>
      <c r="B1040" s="57">
        <f>C1040*1.25</f>
        <v>18.75</v>
      </c>
      <c r="C1040" s="56">
        <v>15</v>
      </c>
      <c r="D1040" s="260"/>
      <c r="E1040" s="134"/>
      <c r="F1040" s="134"/>
      <c r="G1040" s="36"/>
      <c r="H1040" s="34"/>
      <c r="I1040" s="37"/>
    </row>
    <row r="1041" spans="1:9" ht="24.75" customHeight="1">
      <c r="A1041" s="115" t="s">
        <v>45</v>
      </c>
      <c r="B1041" s="57">
        <f>C1041*1.33</f>
        <v>19.950000000000003</v>
      </c>
      <c r="C1041" s="56">
        <v>15</v>
      </c>
      <c r="D1041" s="260"/>
      <c r="E1041" s="134"/>
      <c r="F1041" s="134"/>
      <c r="G1041" s="36"/>
      <c r="H1041" s="34"/>
      <c r="I1041" s="37"/>
    </row>
    <row r="1042" spans="1:9" ht="24.75" customHeight="1">
      <c r="A1042" s="78" t="s">
        <v>53</v>
      </c>
      <c r="B1042" s="57">
        <f>C1042*1.25</f>
        <v>15</v>
      </c>
      <c r="C1042" s="56">
        <v>12</v>
      </c>
      <c r="D1042" s="260"/>
      <c r="E1042" s="134"/>
      <c r="F1042" s="134"/>
      <c r="G1042" s="36"/>
      <c r="H1042" s="34"/>
      <c r="I1042" s="37"/>
    </row>
    <row r="1043" spans="1:9" ht="24.75" customHeight="1">
      <c r="A1043" s="115" t="s">
        <v>45</v>
      </c>
      <c r="B1043" s="57">
        <f>C1043*1.33</f>
        <v>15.96</v>
      </c>
      <c r="C1043" s="56">
        <v>12</v>
      </c>
      <c r="D1043" s="260"/>
      <c r="E1043" s="134"/>
      <c r="F1043" s="134"/>
      <c r="G1043" s="36"/>
      <c r="H1043" s="34"/>
      <c r="I1043" s="37"/>
    </row>
    <row r="1044" spans="1:9" ht="24.75" customHeight="1">
      <c r="A1044" s="115" t="s">
        <v>125</v>
      </c>
      <c r="B1044" s="57">
        <f>C1044*1.82</f>
        <v>25.48</v>
      </c>
      <c r="C1044" s="56">
        <v>14</v>
      </c>
      <c r="D1044" s="125"/>
      <c r="E1044" s="134"/>
      <c r="F1044" s="134"/>
      <c r="G1044" s="36"/>
      <c r="H1044" s="34"/>
      <c r="I1044" s="37"/>
    </row>
    <row r="1045" spans="1:9" ht="43.5" customHeight="1">
      <c r="A1045" s="131" t="s">
        <v>175</v>
      </c>
      <c r="B1045" s="57">
        <f>C1045*1.42</f>
        <v>19.88</v>
      </c>
      <c r="C1045" s="56">
        <v>14</v>
      </c>
      <c r="D1045" s="125"/>
      <c r="E1045" s="134"/>
      <c r="F1045" s="134"/>
      <c r="G1045" s="36"/>
      <c r="H1045" s="34"/>
      <c r="I1045" s="37"/>
    </row>
    <row r="1046" spans="1:9" ht="24.75" customHeight="1">
      <c r="A1046" s="110" t="s">
        <v>54</v>
      </c>
      <c r="B1046" s="121">
        <f>C1046*1.19</f>
        <v>9.52</v>
      </c>
      <c r="C1046" s="56">
        <v>8</v>
      </c>
      <c r="D1046" s="125"/>
      <c r="E1046" s="134"/>
      <c r="F1046" s="134"/>
      <c r="G1046" s="36"/>
      <c r="H1046" s="34"/>
      <c r="I1046" s="37"/>
    </row>
    <row r="1047" spans="1:9" ht="24.75" customHeight="1">
      <c r="A1047" s="110" t="s">
        <v>112</v>
      </c>
      <c r="B1047" s="57">
        <f>C1047*1.25</f>
        <v>10</v>
      </c>
      <c r="C1047" s="56">
        <v>8</v>
      </c>
      <c r="D1047" s="125"/>
      <c r="E1047" s="134"/>
      <c r="F1047" s="134"/>
      <c r="G1047" s="36"/>
      <c r="H1047" s="34"/>
      <c r="I1047" s="37"/>
    </row>
    <row r="1048" spans="1:9" ht="24.75" customHeight="1">
      <c r="A1048" s="216" t="s">
        <v>46</v>
      </c>
      <c r="B1048" s="231">
        <v>3</v>
      </c>
      <c r="C1048" s="231">
        <v>3</v>
      </c>
      <c r="D1048" s="231"/>
      <c r="E1048" s="231"/>
      <c r="F1048" s="279"/>
      <c r="G1048" s="279"/>
      <c r="H1048" s="34"/>
      <c r="I1048" s="37"/>
    </row>
    <row r="1049" spans="1:9" ht="24.75" customHeight="1">
      <c r="A1049" s="330" t="s">
        <v>136</v>
      </c>
      <c r="B1049" s="330"/>
      <c r="C1049" s="330"/>
      <c r="D1049" s="330"/>
      <c r="E1049" s="330"/>
      <c r="F1049" s="330"/>
      <c r="G1049" s="330"/>
      <c r="H1049" s="330"/>
      <c r="I1049" s="330"/>
    </row>
    <row r="1050" spans="1:9" ht="43.5" customHeight="1">
      <c r="A1050" s="346" t="s">
        <v>186</v>
      </c>
      <c r="B1050" s="346"/>
      <c r="C1050" s="346"/>
      <c r="D1050" s="279" t="s">
        <v>331</v>
      </c>
      <c r="E1050" s="36">
        <v>0.6</v>
      </c>
      <c r="F1050" s="36">
        <v>0</v>
      </c>
      <c r="G1050" s="36">
        <v>2.3</v>
      </c>
      <c r="H1050" s="34">
        <f>E1050*4+F1050*9+G1050*4</f>
        <v>11.6</v>
      </c>
      <c r="I1050" s="37">
        <v>15</v>
      </c>
    </row>
    <row r="1051" spans="1:9" ht="24.75" customHeight="1">
      <c r="A1051" s="110" t="s">
        <v>184</v>
      </c>
      <c r="B1051" s="57">
        <f>C1051*1.33</f>
        <v>79.80000000000001</v>
      </c>
      <c r="C1051" s="56">
        <v>60</v>
      </c>
      <c r="D1051" s="56"/>
      <c r="E1051" s="121"/>
      <c r="F1051" s="121"/>
      <c r="G1051" s="121"/>
      <c r="H1051" s="121"/>
      <c r="I1051" s="121"/>
    </row>
    <row r="1052" spans="1:9" ht="24.75" customHeight="1">
      <c r="A1052" s="110" t="s">
        <v>171</v>
      </c>
      <c r="B1052" s="88">
        <f>C1052*1.02</f>
        <v>61.2</v>
      </c>
      <c r="C1052" s="56">
        <v>60</v>
      </c>
      <c r="D1052" s="41"/>
      <c r="E1052" s="55"/>
      <c r="F1052" s="55"/>
      <c r="G1052" s="55"/>
      <c r="H1052" s="55"/>
      <c r="I1052" s="126"/>
    </row>
    <row r="1053" spans="1:9" ht="24.75" customHeight="1">
      <c r="A1053" s="110" t="s">
        <v>172</v>
      </c>
      <c r="B1053" s="88">
        <f>C1053*1.05</f>
        <v>63</v>
      </c>
      <c r="C1053" s="56">
        <v>60</v>
      </c>
      <c r="D1053" s="41"/>
      <c r="E1053" s="55"/>
      <c r="F1053" s="121"/>
      <c r="G1053" s="121"/>
      <c r="H1053" s="57"/>
      <c r="I1053" s="119"/>
    </row>
    <row r="1054" spans="1:9" ht="43.5" customHeight="1">
      <c r="A1054" s="283" t="s">
        <v>332</v>
      </c>
      <c r="B1054" s="121">
        <f>C1054*1.35</f>
        <v>2.7</v>
      </c>
      <c r="C1054" s="132">
        <v>2</v>
      </c>
      <c r="D1054" s="56"/>
      <c r="E1054" s="121"/>
      <c r="F1054" s="121"/>
      <c r="G1054" s="121"/>
      <c r="H1054" s="57"/>
      <c r="I1054" s="119"/>
    </row>
    <row r="1055" spans="1:9" ht="43.5" customHeight="1">
      <c r="A1055" s="325" t="s">
        <v>187</v>
      </c>
      <c r="B1055" s="325"/>
      <c r="C1055" s="325"/>
      <c r="D1055" s="1" t="s">
        <v>307</v>
      </c>
      <c r="E1055" s="2">
        <v>6.6</v>
      </c>
      <c r="F1055" s="2">
        <v>4.9</v>
      </c>
      <c r="G1055" s="2">
        <v>10.2</v>
      </c>
      <c r="H1055" s="116">
        <f>G1055*4+F1055*9+E1055*4</f>
        <v>111.30000000000001</v>
      </c>
      <c r="I1055" s="9">
        <v>0.6</v>
      </c>
    </row>
    <row r="1056" spans="1:9" ht="43.5" customHeight="1">
      <c r="A1056" s="245" t="s">
        <v>145</v>
      </c>
      <c r="B1056" s="47">
        <f>C1056*1.43</f>
        <v>68.64</v>
      </c>
      <c r="C1056" s="88">
        <v>48</v>
      </c>
      <c r="D1056" s="290"/>
      <c r="E1056" s="290"/>
      <c r="F1056" s="290"/>
      <c r="G1056" s="290"/>
      <c r="H1056" s="290"/>
      <c r="I1056" s="290"/>
    </row>
    <row r="1057" spans="1:9" ht="43.5" customHeight="1">
      <c r="A1057" s="164" t="s">
        <v>147</v>
      </c>
      <c r="B1057" s="174">
        <v>83</v>
      </c>
      <c r="C1057" s="93">
        <v>48</v>
      </c>
      <c r="D1057" s="290"/>
      <c r="E1057" s="290"/>
      <c r="F1057" s="237"/>
      <c r="G1057" s="237"/>
      <c r="H1057" s="238"/>
      <c r="I1057" s="39"/>
    </row>
    <row r="1058" spans="1:9" ht="43.5" customHeight="1">
      <c r="A1058" s="80" t="s">
        <v>137</v>
      </c>
      <c r="B1058" s="69">
        <v>67</v>
      </c>
      <c r="C1058" s="88">
        <v>50</v>
      </c>
      <c r="D1058" s="290"/>
      <c r="E1058" s="290"/>
      <c r="F1058" s="237"/>
      <c r="G1058" s="237"/>
      <c r="H1058" s="238"/>
      <c r="I1058" s="56"/>
    </row>
    <row r="1059" spans="1:9" ht="43.5" customHeight="1">
      <c r="A1059" s="80" t="s">
        <v>148</v>
      </c>
      <c r="B1059" s="69">
        <v>86</v>
      </c>
      <c r="C1059" s="43">
        <v>51</v>
      </c>
      <c r="D1059" s="290"/>
      <c r="E1059" s="290"/>
      <c r="F1059" s="237"/>
      <c r="G1059" s="237"/>
      <c r="H1059" s="238"/>
      <c r="I1059" s="56"/>
    </row>
    <row r="1060" spans="1:9" ht="24.75" customHeight="1">
      <c r="A1060" s="32" t="s">
        <v>49</v>
      </c>
      <c r="B1060" s="93">
        <f>C1060*1.33</f>
        <v>71.82000000000001</v>
      </c>
      <c r="C1060" s="4">
        <v>54</v>
      </c>
      <c r="D1060" s="56"/>
      <c r="E1060" s="151"/>
      <c r="F1060" s="239"/>
      <c r="G1060" s="239"/>
      <c r="H1060" s="238"/>
      <c r="I1060" s="119"/>
    </row>
    <row r="1061" spans="1:9" ht="24.75" customHeight="1">
      <c r="A1061" s="32" t="s">
        <v>50</v>
      </c>
      <c r="B1061" s="93">
        <f>C1061*1.43</f>
        <v>77.22</v>
      </c>
      <c r="C1061" s="4">
        <v>54</v>
      </c>
      <c r="D1061" s="56"/>
      <c r="E1061" s="151"/>
      <c r="F1061" s="239"/>
      <c r="G1061" s="239"/>
      <c r="H1061" s="238"/>
      <c r="I1061" s="119"/>
    </row>
    <row r="1062" spans="1:9" ht="24.75" customHeight="1">
      <c r="A1062" s="78" t="s">
        <v>51</v>
      </c>
      <c r="B1062" s="93">
        <f>C1062*1.54</f>
        <v>83.16</v>
      </c>
      <c r="C1062" s="4">
        <v>54</v>
      </c>
      <c r="D1062" s="56"/>
      <c r="E1062" s="151"/>
      <c r="F1062" s="239"/>
      <c r="G1062" s="239"/>
      <c r="H1062" s="238"/>
      <c r="I1062" s="119"/>
    </row>
    <row r="1063" spans="1:9" ht="24.75" customHeight="1">
      <c r="A1063" s="78" t="s">
        <v>52</v>
      </c>
      <c r="B1063" s="93">
        <f>C1063*1.67</f>
        <v>90.17999999999999</v>
      </c>
      <c r="C1063" s="4">
        <v>54</v>
      </c>
      <c r="D1063" s="56"/>
      <c r="E1063" s="151"/>
      <c r="F1063" s="239"/>
      <c r="G1063" s="239"/>
      <c r="H1063" s="238"/>
      <c r="I1063" s="119"/>
    </row>
    <row r="1064" spans="1:9" ht="24.75" customHeight="1">
      <c r="A1064" s="32" t="s">
        <v>54</v>
      </c>
      <c r="B1064" s="93">
        <f>C1064*1.19</f>
        <v>14.28</v>
      </c>
      <c r="C1064" s="96">
        <v>12</v>
      </c>
      <c r="D1064" s="56"/>
      <c r="E1064" s="151"/>
      <c r="F1064" s="55"/>
      <c r="G1064" s="55"/>
      <c r="H1064" s="57"/>
      <c r="I1064" s="119"/>
    </row>
    <row r="1065" spans="1:9" ht="24.75" customHeight="1">
      <c r="A1065" s="32" t="s">
        <v>46</v>
      </c>
      <c r="B1065" s="93">
        <v>2</v>
      </c>
      <c r="C1065" s="96">
        <v>2</v>
      </c>
      <c r="D1065" s="56"/>
      <c r="E1065" s="151"/>
      <c r="F1065" s="55"/>
      <c r="G1065" s="55"/>
      <c r="H1065" s="57"/>
      <c r="I1065" s="119"/>
    </row>
    <row r="1066" spans="1:9" ht="43.5" customHeight="1">
      <c r="A1066" s="216" t="s">
        <v>242</v>
      </c>
      <c r="B1066" s="101">
        <v>0.1</v>
      </c>
      <c r="C1066" s="101">
        <v>0.1</v>
      </c>
      <c r="D1066" s="56"/>
      <c r="E1066" s="96"/>
      <c r="F1066" s="96"/>
      <c r="G1066" s="96"/>
      <c r="H1066" s="56"/>
      <c r="I1066" s="96"/>
    </row>
    <row r="1067" spans="1:9" ht="24.75" customHeight="1">
      <c r="A1067" s="332" t="s">
        <v>178</v>
      </c>
      <c r="B1067" s="332"/>
      <c r="C1067" s="332"/>
      <c r="D1067" s="1">
        <v>50</v>
      </c>
      <c r="E1067" s="2">
        <v>5.8</v>
      </c>
      <c r="F1067" s="1">
        <v>7.3</v>
      </c>
      <c r="G1067" s="2">
        <v>6</v>
      </c>
      <c r="H1067" s="34">
        <f>E1067*4+F1067*9+G1067*4</f>
        <v>112.9</v>
      </c>
      <c r="I1067" s="1">
        <v>0.01</v>
      </c>
    </row>
    <row r="1068" spans="1:9" ht="24.75" customHeight="1">
      <c r="A1068" s="85" t="s">
        <v>47</v>
      </c>
      <c r="B1068" s="69">
        <f>C1068*1.35</f>
        <v>49.95</v>
      </c>
      <c r="C1068" s="56">
        <v>37</v>
      </c>
      <c r="D1068" s="279"/>
      <c r="E1068" s="279"/>
      <c r="F1068" s="279"/>
      <c r="G1068" s="279"/>
      <c r="H1068" s="34"/>
      <c r="I1068" s="36"/>
    </row>
    <row r="1069" spans="1:9" ht="24.75" customHeight="1">
      <c r="A1069" s="85" t="s">
        <v>48</v>
      </c>
      <c r="B1069" s="69">
        <f>C1069*1.18</f>
        <v>43.66</v>
      </c>
      <c r="C1069" s="56">
        <v>37</v>
      </c>
      <c r="D1069" s="279"/>
      <c r="E1069" s="36"/>
      <c r="F1069" s="36"/>
      <c r="G1069" s="36"/>
      <c r="H1069" s="34"/>
      <c r="I1069" s="37"/>
    </row>
    <row r="1070" spans="1:9" ht="24.75" customHeight="1">
      <c r="A1070" s="85" t="s">
        <v>163</v>
      </c>
      <c r="B1070" s="69">
        <f>C1070</f>
        <v>37</v>
      </c>
      <c r="C1070" s="56">
        <v>37</v>
      </c>
      <c r="D1070" s="279"/>
      <c r="E1070" s="56"/>
      <c r="F1070" s="56"/>
      <c r="G1070" s="56"/>
      <c r="H1070" s="56"/>
      <c r="I1070" s="56"/>
    </row>
    <row r="1071" spans="1:9" ht="24.75" customHeight="1">
      <c r="A1071" s="78" t="s">
        <v>44</v>
      </c>
      <c r="B1071" s="96">
        <v>9</v>
      </c>
      <c r="C1071" s="96">
        <v>9</v>
      </c>
      <c r="D1071" s="279"/>
      <c r="E1071" s="96"/>
      <c r="F1071" s="96"/>
      <c r="G1071" s="96"/>
      <c r="H1071" s="56"/>
      <c r="I1071" s="100"/>
    </row>
    <row r="1072" spans="1:9" ht="24.75" customHeight="1">
      <c r="A1072" s="78" t="s">
        <v>54</v>
      </c>
      <c r="B1072" s="93">
        <f>C1072*1.19</f>
        <v>8.33</v>
      </c>
      <c r="C1072" s="96">
        <v>7</v>
      </c>
      <c r="D1072" s="279"/>
      <c r="E1072" s="96"/>
      <c r="F1072" s="96"/>
      <c r="G1072" s="96"/>
      <c r="H1072" s="56"/>
      <c r="I1072" s="100"/>
    </row>
    <row r="1073" spans="1:9" ht="24.75" customHeight="1">
      <c r="A1073" s="110" t="s">
        <v>139</v>
      </c>
      <c r="B1073" s="96">
        <v>5</v>
      </c>
      <c r="C1073" s="96">
        <v>5</v>
      </c>
      <c r="D1073" s="279"/>
      <c r="E1073" s="96"/>
      <c r="F1073" s="96"/>
      <c r="G1073" s="96"/>
      <c r="H1073" s="56"/>
      <c r="I1073" s="100"/>
    </row>
    <row r="1074" spans="1:9" ht="24.75" customHeight="1">
      <c r="A1074" s="78" t="s">
        <v>77</v>
      </c>
      <c r="B1074" s="182">
        <v>5</v>
      </c>
      <c r="C1074" s="182">
        <v>5</v>
      </c>
      <c r="D1074" s="279"/>
      <c r="E1074" s="182"/>
      <c r="F1074" s="182"/>
      <c r="G1074" s="182"/>
      <c r="H1074" s="183"/>
      <c r="I1074" s="158"/>
    </row>
    <row r="1075" spans="1:9" ht="24.75" customHeight="1">
      <c r="A1075" s="32" t="s">
        <v>46</v>
      </c>
      <c r="B1075" s="182">
        <v>2</v>
      </c>
      <c r="C1075" s="182">
        <v>2</v>
      </c>
      <c r="D1075" s="279"/>
      <c r="E1075" s="182"/>
      <c r="F1075" s="182"/>
      <c r="G1075" s="182"/>
      <c r="H1075" s="183"/>
      <c r="I1075" s="158"/>
    </row>
    <row r="1076" spans="1:9" ht="43.5" customHeight="1">
      <c r="A1076" s="319" t="s">
        <v>333</v>
      </c>
      <c r="B1076" s="320"/>
      <c r="C1076" s="321"/>
      <c r="D1076" s="279">
        <v>100</v>
      </c>
      <c r="E1076" s="36">
        <v>7.4</v>
      </c>
      <c r="F1076" s="36">
        <v>2.066666666666667</v>
      </c>
      <c r="G1076" s="36">
        <v>18.8</v>
      </c>
      <c r="H1076" s="34">
        <f>E1076*4+F1076*9+G1076*4</f>
        <v>123.4</v>
      </c>
      <c r="I1076" s="37">
        <v>0.6</v>
      </c>
    </row>
    <row r="1077" spans="1:9" ht="24.75" customHeight="1">
      <c r="A1077" s="196" t="s">
        <v>334</v>
      </c>
      <c r="B1077" s="57">
        <v>50</v>
      </c>
      <c r="C1077" s="57">
        <v>50</v>
      </c>
      <c r="D1077" s="56"/>
      <c r="E1077" s="56"/>
      <c r="F1077" s="56"/>
      <c r="G1077" s="56"/>
      <c r="H1077" s="56"/>
      <c r="I1077" s="119"/>
    </row>
    <row r="1078" spans="1:9" ht="24.75" customHeight="1">
      <c r="A1078" s="196" t="s">
        <v>79</v>
      </c>
      <c r="B1078" s="57">
        <v>125</v>
      </c>
      <c r="C1078" s="57">
        <v>125</v>
      </c>
      <c r="D1078" s="56"/>
      <c r="E1078" s="56"/>
      <c r="F1078" s="56"/>
      <c r="G1078" s="56"/>
      <c r="H1078" s="56"/>
      <c r="I1078" s="56"/>
    </row>
    <row r="1079" spans="1:9" ht="24.75" customHeight="1">
      <c r="A1079" s="216" t="s">
        <v>41</v>
      </c>
      <c r="B1079" s="41">
        <v>2.5</v>
      </c>
      <c r="C1079" s="41">
        <v>2.5</v>
      </c>
      <c r="D1079" s="56"/>
      <c r="E1079" s="56"/>
      <c r="F1079" s="56"/>
      <c r="G1079" s="56"/>
      <c r="H1079" s="56"/>
      <c r="I1079" s="119"/>
    </row>
    <row r="1080" spans="1:9" ht="43.5" customHeight="1">
      <c r="A1080" s="356" t="s">
        <v>165</v>
      </c>
      <c r="B1080" s="356"/>
      <c r="C1080" s="356"/>
      <c r="D1080" s="68">
        <v>120</v>
      </c>
      <c r="E1080" s="123">
        <v>0</v>
      </c>
      <c r="F1080" s="123">
        <v>0</v>
      </c>
      <c r="G1080" s="123">
        <v>11.7</v>
      </c>
      <c r="H1080" s="34">
        <f>E1080*4+F1080*9+G1080*4</f>
        <v>46.8</v>
      </c>
      <c r="I1080" s="37">
        <v>0</v>
      </c>
    </row>
    <row r="1081" spans="1:9" ht="43.5" customHeight="1">
      <c r="A1081" s="179" t="s">
        <v>135</v>
      </c>
      <c r="B1081" s="56">
        <v>15</v>
      </c>
      <c r="C1081" s="56">
        <v>15</v>
      </c>
      <c r="D1081" s="68"/>
      <c r="E1081" s="123"/>
      <c r="F1081" s="123"/>
      <c r="G1081" s="123"/>
      <c r="H1081" s="123"/>
      <c r="I1081" s="123"/>
    </row>
    <row r="1082" spans="1:9" ht="24.75" customHeight="1">
      <c r="A1082" s="110" t="s">
        <v>142</v>
      </c>
      <c r="B1082" s="57">
        <v>5</v>
      </c>
      <c r="C1082" s="57">
        <v>5</v>
      </c>
      <c r="D1082" s="279"/>
      <c r="E1082" s="36"/>
      <c r="F1082" s="36"/>
      <c r="G1082" s="36"/>
      <c r="H1082" s="279"/>
      <c r="I1082" s="37"/>
    </row>
    <row r="1083" spans="1:9" ht="24.75" customHeight="1">
      <c r="A1083" s="115" t="s">
        <v>40</v>
      </c>
      <c r="B1083" s="56">
        <v>3</v>
      </c>
      <c r="C1083" s="56">
        <v>3</v>
      </c>
      <c r="D1083" s="68"/>
      <c r="E1083" s="123"/>
      <c r="F1083" s="123"/>
      <c r="G1083" s="123"/>
      <c r="H1083" s="123"/>
      <c r="I1083" s="123"/>
    </row>
    <row r="1084" spans="1:9" ht="24.75" customHeight="1">
      <c r="A1084" s="330" t="s">
        <v>136</v>
      </c>
      <c r="B1084" s="330"/>
      <c r="C1084" s="330"/>
      <c r="D1084" s="330"/>
      <c r="E1084" s="330"/>
      <c r="F1084" s="330"/>
      <c r="G1084" s="330"/>
      <c r="H1084" s="330"/>
      <c r="I1084" s="330"/>
    </row>
    <row r="1085" spans="1:9" ht="24.75" customHeight="1">
      <c r="A1085" s="350" t="s">
        <v>243</v>
      </c>
      <c r="B1085" s="350"/>
      <c r="C1085" s="350"/>
      <c r="D1085" s="68">
        <v>120</v>
      </c>
      <c r="E1085" s="123">
        <v>0.1</v>
      </c>
      <c r="F1085" s="123">
        <v>0</v>
      </c>
      <c r="G1085" s="123">
        <v>10.4</v>
      </c>
      <c r="H1085" s="34">
        <f>E1085*4+F1085*9+G1085*4</f>
        <v>42</v>
      </c>
      <c r="I1085" s="37">
        <v>0.7</v>
      </c>
    </row>
    <row r="1086" spans="1:9" ht="24.75" customHeight="1">
      <c r="A1086" s="110" t="s">
        <v>244</v>
      </c>
      <c r="B1086" s="56">
        <v>15.8</v>
      </c>
      <c r="C1086" s="56">
        <v>12</v>
      </c>
      <c r="D1086" s="279"/>
      <c r="E1086" s="36"/>
      <c r="F1086" s="36"/>
      <c r="G1086" s="36"/>
      <c r="H1086" s="279"/>
      <c r="I1086" s="37"/>
    </row>
    <row r="1087" spans="1:9" ht="24.75" customHeight="1">
      <c r="A1087" s="110" t="s">
        <v>245</v>
      </c>
      <c r="B1087" s="56">
        <v>16.7</v>
      </c>
      <c r="C1087" s="56">
        <v>12</v>
      </c>
      <c r="D1087" s="279"/>
      <c r="E1087" s="36"/>
      <c r="F1087" s="36"/>
      <c r="G1087" s="36"/>
      <c r="H1087" s="36"/>
      <c r="I1087" s="36"/>
    </row>
    <row r="1088" spans="1:9" ht="24.75" customHeight="1">
      <c r="A1088" s="110" t="s">
        <v>246</v>
      </c>
      <c r="B1088" s="56">
        <v>15.3</v>
      </c>
      <c r="C1088" s="56">
        <v>12</v>
      </c>
      <c r="D1088" s="279"/>
      <c r="E1088" s="36"/>
      <c r="F1088" s="36"/>
      <c r="G1088" s="36"/>
      <c r="H1088" s="279"/>
      <c r="I1088" s="37"/>
    </row>
    <row r="1089" spans="1:9" ht="24.75" customHeight="1">
      <c r="A1089" s="110" t="s">
        <v>40</v>
      </c>
      <c r="B1089" s="56">
        <v>8</v>
      </c>
      <c r="C1089" s="56">
        <v>8</v>
      </c>
      <c r="D1089" s="279"/>
      <c r="E1089" s="36"/>
      <c r="F1089" s="133"/>
      <c r="G1089" s="134"/>
      <c r="H1089" s="125"/>
      <c r="I1089" s="119"/>
    </row>
    <row r="1090" spans="1:9" ht="24.75" customHeight="1">
      <c r="A1090" s="110" t="s">
        <v>142</v>
      </c>
      <c r="B1090" s="57">
        <v>5</v>
      </c>
      <c r="C1090" s="57">
        <v>5</v>
      </c>
      <c r="D1090" s="279"/>
      <c r="E1090" s="36"/>
      <c r="F1090" s="36"/>
      <c r="G1090" s="36"/>
      <c r="H1090" s="279"/>
      <c r="I1090" s="37"/>
    </row>
    <row r="1091" spans="1:9" ht="24.75" customHeight="1">
      <c r="A1091" s="325" t="s">
        <v>37</v>
      </c>
      <c r="B1091" s="325"/>
      <c r="C1091" s="325"/>
      <c r="D1091" s="1">
        <v>30</v>
      </c>
      <c r="E1091" s="2">
        <v>2</v>
      </c>
      <c r="F1091" s="2">
        <v>0.3</v>
      </c>
      <c r="G1091" s="2">
        <v>10</v>
      </c>
      <c r="H1091" s="34">
        <f>E1091*4+F1091*9+G1091*4</f>
        <v>50.7</v>
      </c>
      <c r="I1091" s="2">
        <v>0</v>
      </c>
    </row>
    <row r="1092" spans="1:9" ht="24.75" customHeight="1">
      <c r="A1092" s="341" t="s">
        <v>12</v>
      </c>
      <c r="B1092" s="341"/>
      <c r="C1092" s="341"/>
      <c r="D1092" s="155">
        <f aca="true" t="shared" si="6" ref="D1092:I1092">D1093+D1094+D1096</f>
        <v>220</v>
      </c>
      <c r="E1092" s="266">
        <f t="shared" si="6"/>
        <v>7.18</v>
      </c>
      <c r="F1092" s="266">
        <f t="shared" si="6"/>
        <v>7.449999999999999</v>
      </c>
      <c r="G1092" s="155">
        <f t="shared" si="6"/>
        <v>26.45</v>
      </c>
      <c r="H1092" s="156">
        <f t="shared" si="6"/>
        <v>201.5</v>
      </c>
      <c r="I1092" s="155">
        <f t="shared" si="6"/>
        <v>5.92</v>
      </c>
    </row>
    <row r="1093" spans="1:9" ht="63.75" customHeight="1">
      <c r="A1093" s="75" t="s">
        <v>335</v>
      </c>
      <c r="B1093" s="1">
        <v>30</v>
      </c>
      <c r="C1093" s="1">
        <v>30</v>
      </c>
      <c r="D1093" s="1">
        <v>30</v>
      </c>
      <c r="E1093" s="2">
        <v>2.3</v>
      </c>
      <c r="F1093" s="2">
        <v>3.4</v>
      </c>
      <c r="G1093" s="2">
        <v>15.6</v>
      </c>
      <c r="H1093" s="34">
        <f>E1093*4+F1093*9+G1093*4</f>
        <v>102.19999999999999</v>
      </c>
      <c r="I1093" s="9">
        <v>0</v>
      </c>
    </row>
    <row r="1094" spans="1:9" ht="24.75" customHeight="1">
      <c r="A1094" s="347" t="s">
        <v>318</v>
      </c>
      <c r="B1094" s="348"/>
      <c r="C1094" s="349"/>
      <c r="D1094" s="17">
        <v>40</v>
      </c>
      <c r="E1094" s="15">
        <v>4.78</v>
      </c>
      <c r="F1094" s="15">
        <v>4.05</v>
      </c>
      <c r="G1094" s="15">
        <v>0.25</v>
      </c>
      <c r="H1094" s="297">
        <v>56.5</v>
      </c>
      <c r="I1094" s="9">
        <v>0</v>
      </c>
    </row>
    <row r="1095" spans="1:9" ht="24.75" customHeight="1">
      <c r="A1095" s="110" t="s">
        <v>132</v>
      </c>
      <c r="B1095" s="57">
        <v>40</v>
      </c>
      <c r="C1095" s="57">
        <v>40</v>
      </c>
      <c r="D1095" s="56"/>
      <c r="E1095" s="56"/>
      <c r="F1095" s="56"/>
      <c r="G1095" s="56"/>
      <c r="H1095" s="56"/>
      <c r="I1095" s="56"/>
    </row>
    <row r="1096" spans="1:9" ht="24.75" customHeight="1">
      <c r="A1096" s="129" t="s">
        <v>154</v>
      </c>
      <c r="B1096" s="279">
        <v>150</v>
      </c>
      <c r="C1096" s="279">
        <v>150</v>
      </c>
      <c r="D1096" s="279">
        <v>150</v>
      </c>
      <c r="E1096" s="36">
        <v>0.1</v>
      </c>
      <c r="F1096" s="36">
        <v>0</v>
      </c>
      <c r="G1096" s="36">
        <v>10.6</v>
      </c>
      <c r="H1096" s="34">
        <f>E1096*4+F1096*9+G1096*4</f>
        <v>42.8</v>
      </c>
      <c r="I1096" s="37">
        <v>5.92</v>
      </c>
    </row>
    <row r="1097" spans="1:9" ht="24.75" customHeight="1">
      <c r="A1097" s="341" t="s">
        <v>22</v>
      </c>
      <c r="B1097" s="342"/>
      <c r="C1097" s="342"/>
      <c r="D1097" s="342"/>
      <c r="E1097" s="59">
        <f>E1015+E1034+E1092+E1032</f>
        <v>39.58</v>
      </c>
      <c r="F1097" s="59">
        <f>F1015+F1034+F1092+F1032</f>
        <v>35.46666666666667</v>
      </c>
      <c r="G1097" s="59">
        <f>G1015+G1034+G1092+G1032</f>
        <v>144.55</v>
      </c>
      <c r="H1097" s="141">
        <f>H1015+H1034+H1092+H1032</f>
        <v>1055.4</v>
      </c>
      <c r="I1097" s="59">
        <f>I1015+I1034+I1092+I1032</f>
        <v>59.68000000000001</v>
      </c>
    </row>
    <row r="1098" spans="1:9" ht="24.75" customHeight="1">
      <c r="A1098" s="380" t="s">
        <v>194</v>
      </c>
      <c r="B1098" s="380"/>
      <c r="C1098" s="380"/>
      <c r="D1098" s="380"/>
      <c r="E1098" s="141">
        <f>E1097+E1011+E933+E813+E674+E585+E483+E383+E214+E120</f>
        <v>383.19549165120594</v>
      </c>
      <c r="F1098" s="141">
        <f>F1097+F1011+F933+F813+F674+F585+F483+F383+F214+F120</f>
        <v>340.79521645021646</v>
      </c>
      <c r="G1098" s="141">
        <f>G1097+G1011+G933+G813+G674+G585+G483+G383+G214+G120</f>
        <v>1457.5560606060608</v>
      </c>
      <c r="H1098" s="141">
        <f>H1097+H1011+H933+H813+H674+H585+H483+H383+H214+H120</f>
        <v>10439.20101422387</v>
      </c>
      <c r="I1098" s="141">
        <f>I1097+I1011+I933+I813+I674+I585+I483+I383+I214+I120</f>
        <v>289.746880952381</v>
      </c>
    </row>
    <row r="1099" spans="1:9" ht="24.75" customHeight="1">
      <c r="A1099" s="380" t="s">
        <v>195</v>
      </c>
      <c r="B1099" s="380"/>
      <c r="C1099" s="380"/>
      <c r="D1099" s="380"/>
      <c r="E1099" s="141">
        <f>E1098/10</f>
        <v>38.31954916512059</v>
      </c>
      <c r="F1099" s="141">
        <f>F1098/10</f>
        <v>34.07952164502164</v>
      </c>
      <c r="G1099" s="141">
        <f>G1098/10</f>
        <v>145.75560606060608</v>
      </c>
      <c r="H1099" s="141">
        <f>H1098/10</f>
        <v>1043.920101422387</v>
      </c>
      <c r="I1099" s="141">
        <f>I1098/10</f>
        <v>28.9746880952381</v>
      </c>
    </row>
    <row r="1100" spans="1:9" ht="24.75" customHeight="1">
      <c r="A1100" s="381" t="s">
        <v>196</v>
      </c>
      <c r="B1100" s="381"/>
      <c r="C1100" s="381"/>
      <c r="D1100" s="381"/>
      <c r="E1100" s="141">
        <f>E1099*4</f>
        <v>153.27819666048237</v>
      </c>
      <c r="F1100" s="141">
        <f>F1099*9</f>
        <v>306.7156948051948</v>
      </c>
      <c r="G1100" s="141">
        <f>G1099*4</f>
        <v>583.0224242424243</v>
      </c>
      <c r="H1100" s="141">
        <f>G1100+F1100+E1100</f>
        <v>1043.0163157081015</v>
      </c>
      <c r="I1100" s="141"/>
    </row>
    <row r="1101" spans="1:9" ht="58.5" customHeight="1">
      <c r="A1101" s="382" t="s">
        <v>197</v>
      </c>
      <c r="B1101" s="382"/>
      <c r="C1101" s="382"/>
      <c r="D1101" s="382"/>
      <c r="E1101" s="141">
        <f>E1100*100/1043</f>
        <v>14.695896132356891</v>
      </c>
      <c r="F1101" s="141">
        <v>30</v>
      </c>
      <c r="G1101" s="141">
        <f>G1100*100/1043</f>
        <v>55.898602516052186</v>
      </c>
      <c r="H1101" s="141"/>
      <c r="I1101" s="141"/>
    </row>
    <row r="1102" spans="1:9" ht="24.75" customHeight="1">
      <c r="A1102" s="381" t="s">
        <v>198</v>
      </c>
      <c r="B1102" s="381"/>
      <c r="C1102" s="381"/>
      <c r="D1102" s="381"/>
      <c r="E1102" s="141" t="s">
        <v>199</v>
      </c>
      <c r="F1102" s="141" t="s">
        <v>200</v>
      </c>
      <c r="G1102" s="141" t="s">
        <v>201</v>
      </c>
      <c r="H1102" s="141"/>
      <c r="I1102" s="141"/>
    </row>
    <row r="1103" spans="1:9" ht="54.75" customHeight="1">
      <c r="A1103" s="379" t="s">
        <v>202</v>
      </c>
      <c r="B1103" s="379"/>
      <c r="C1103" s="379"/>
      <c r="D1103" s="379"/>
      <c r="E1103" s="379"/>
      <c r="F1103" s="379"/>
      <c r="G1103" s="379"/>
      <c r="H1103" s="379"/>
      <c r="I1103" s="379"/>
    </row>
    <row r="1104" spans="1:9" ht="54.75" customHeight="1">
      <c r="A1104" s="191"/>
      <c r="B1104" s="191"/>
      <c r="C1104" s="191"/>
      <c r="D1104" s="191"/>
      <c r="E1104" s="191"/>
      <c r="F1104" s="191"/>
      <c r="G1104" s="191"/>
      <c r="I1104" s="97"/>
    </row>
    <row r="1105" spans="1:9" ht="54.75" customHeight="1">
      <c r="A1105" s="191"/>
      <c r="B1105" s="191"/>
      <c r="C1105" s="191"/>
      <c r="D1105" s="191"/>
      <c r="E1105" s="191"/>
      <c r="F1105" s="191"/>
      <c r="G1105" s="191"/>
      <c r="I1105" s="97"/>
    </row>
    <row r="1106" spans="4:9" ht="24.75" customHeight="1">
      <c r="D1106" s="109"/>
      <c r="E1106" s="251"/>
      <c r="F1106" s="251"/>
      <c r="G1106" s="251"/>
      <c r="H1106" s="251"/>
      <c r="I1106" s="251"/>
    </row>
    <row r="1107" spans="5:9" ht="24.75" customHeight="1">
      <c r="E1107" s="194"/>
      <c r="F1107" s="194"/>
      <c r="G1107" s="194"/>
      <c r="H1107" s="194"/>
      <c r="I1107" s="194"/>
    </row>
  </sheetData>
  <sheetProtection password="CF7A" sheet="1"/>
  <autoFilter ref="A1:A1105"/>
  <mergeCells count="298">
    <mergeCell ref="A64:I64"/>
    <mergeCell ref="A1076:C1076"/>
    <mergeCell ref="A1094:C1094"/>
    <mergeCell ref="A580:C580"/>
    <mergeCell ref="A915:C915"/>
    <mergeCell ref="A929:C929"/>
    <mergeCell ref="A65:C65"/>
    <mergeCell ref="B74:C74"/>
    <mergeCell ref="A212:I212"/>
    <mergeCell ref="A143:C143"/>
    <mergeCell ref="A1035:C1035"/>
    <mergeCell ref="A623:C623"/>
    <mergeCell ref="A817:C817"/>
    <mergeCell ref="A746:C746"/>
    <mergeCell ref="A605:C605"/>
    <mergeCell ref="A358:C358"/>
    <mergeCell ref="B485:B486"/>
    <mergeCell ref="A366:C366"/>
    <mergeCell ref="A505:C505"/>
    <mergeCell ref="D587:H587"/>
    <mergeCell ref="A651:C651"/>
    <mergeCell ref="A472:C472"/>
    <mergeCell ref="A581:C581"/>
    <mergeCell ref="A912:C912"/>
    <mergeCell ref="D485:H485"/>
    <mergeCell ref="A550:C550"/>
    <mergeCell ref="A559:C559"/>
    <mergeCell ref="A659:C659"/>
    <mergeCell ref="A616:C616"/>
    <mergeCell ref="A703:C703"/>
    <mergeCell ref="A496:C496"/>
    <mergeCell ref="A997:C997"/>
    <mergeCell ref="A999:C999"/>
    <mergeCell ref="A1015:C1015"/>
    <mergeCell ref="A1000:C1000"/>
    <mergeCell ref="A512:C512"/>
    <mergeCell ref="A84:C84"/>
    <mergeCell ref="A193:C193"/>
    <mergeCell ref="A403:C403"/>
    <mergeCell ref="A469:C469"/>
    <mergeCell ref="A563:C563"/>
    <mergeCell ref="A125:C125"/>
    <mergeCell ref="A471:C471"/>
    <mergeCell ref="A462:C462"/>
    <mergeCell ref="A506:C506"/>
    <mergeCell ref="A485:A486"/>
    <mergeCell ref="A1032:C1032"/>
    <mergeCell ref="A943:C943"/>
    <mergeCell ref="A952:C952"/>
    <mergeCell ref="B1013:B1014"/>
    <mergeCell ref="A1026:C1026"/>
    <mergeCell ref="A1030:C1030"/>
    <mergeCell ref="A1022:C1022"/>
    <mergeCell ref="A1031:C1031"/>
    <mergeCell ref="A1080:C1080"/>
    <mergeCell ref="A566:C566"/>
    <mergeCell ref="A507:C507"/>
    <mergeCell ref="A564:C564"/>
    <mergeCell ref="A604:C604"/>
    <mergeCell ref="A565:C565"/>
    <mergeCell ref="A599:C599"/>
    <mergeCell ref="A679:C679"/>
    <mergeCell ref="A1033:C1033"/>
    <mergeCell ref="A840:I840"/>
    <mergeCell ref="A1034:C1034"/>
    <mergeCell ref="A814:I814"/>
    <mergeCell ref="A789:C789"/>
    <mergeCell ref="A788:I788"/>
    <mergeCell ref="A834:C834"/>
    <mergeCell ref="A937:C937"/>
    <mergeCell ref="A993:C993"/>
    <mergeCell ref="C1013:C1014"/>
    <mergeCell ref="A1012:I1012"/>
    <mergeCell ref="D1013:H1013"/>
    <mergeCell ref="A1103:I1103"/>
    <mergeCell ref="A1098:D1098"/>
    <mergeCell ref="A1099:D1099"/>
    <mergeCell ref="A1100:D1100"/>
    <mergeCell ref="A1102:D1102"/>
    <mergeCell ref="A1101:D1101"/>
    <mergeCell ref="A1050:C1050"/>
    <mergeCell ref="A998:C998"/>
    <mergeCell ref="A938:C938"/>
    <mergeCell ref="A946:C946"/>
    <mergeCell ref="A824:C824"/>
    <mergeCell ref="A818:C818"/>
    <mergeCell ref="A828:C828"/>
    <mergeCell ref="B935:B936"/>
    <mergeCell ref="A1016:C1016"/>
    <mergeCell ref="A950:C950"/>
    <mergeCell ref="A214:D214"/>
    <mergeCell ref="A236:C236"/>
    <mergeCell ref="A385:A386"/>
    <mergeCell ref="B216:B217"/>
    <mergeCell ref="A585:D585"/>
    <mergeCell ref="A396:C396"/>
    <mergeCell ref="A470:C470"/>
    <mergeCell ref="A468:C468"/>
    <mergeCell ref="A487:C487"/>
    <mergeCell ref="A934:I934"/>
    <mergeCell ref="A751:C751"/>
    <mergeCell ref="A842:I842"/>
    <mergeCell ref="A749:C749"/>
    <mergeCell ref="A661:C661"/>
    <mergeCell ref="A674:D674"/>
    <mergeCell ref="A709:I709"/>
    <mergeCell ref="A678:C678"/>
    <mergeCell ref="A832:C832"/>
    <mergeCell ref="C676:C677"/>
    <mergeCell ref="A85:C85"/>
    <mergeCell ref="D4:H4"/>
    <mergeCell ref="A13:C13"/>
    <mergeCell ref="A16:C16"/>
    <mergeCell ref="A6:C6"/>
    <mergeCell ref="A23:C23"/>
    <mergeCell ref="A7:C7"/>
    <mergeCell ref="A20:C20"/>
    <mergeCell ref="A4:A5"/>
    <mergeCell ref="A21:C21"/>
    <mergeCell ref="B4:B5"/>
    <mergeCell ref="A79:C79"/>
    <mergeCell ref="C4:C5"/>
    <mergeCell ref="A194:C194"/>
    <mergeCell ref="A28:C28"/>
    <mergeCell ref="A32:I32"/>
    <mergeCell ref="A33:C33"/>
    <mergeCell ref="C122:C123"/>
    <mergeCell ref="A135:C135"/>
    <mergeCell ref="A52:C52"/>
    <mergeCell ref="A139:C139"/>
    <mergeCell ref="A384:I384"/>
    <mergeCell ref="C385:C386"/>
    <mergeCell ref="A218:C218"/>
    <mergeCell ref="A182:C182"/>
    <mergeCell ref="A142:C142"/>
    <mergeCell ref="D216:H216"/>
    <mergeCell ref="A195:C195"/>
    <mergeCell ref="A229:C229"/>
    <mergeCell ref="A369:C369"/>
    <mergeCell ref="A124:C124"/>
    <mergeCell ref="A22:C22"/>
    <mergeCell ref="A40:C40"/>
    <mergeCell ref="A121:I121"/>
    <mergeCell ref="A131:C131"/>
    <mergeCell ref="A216:A217"/>
    <mergeCell ref="D122:H122"/>
    <mergeCell ref="C216:C217"/>
    <mergeCell ref="A192:C192"/>
    <mergeCell ref="A169:C169"/>
    <mergeCell ref="A140:C140"/>
    <mergeCell ref="A232:C232"/>
    <mergeCell ref="A368:C368"/>
    <mergeCell ref="A189:C189"/>
    <mergeCell ref="A402:C402"/>
    <mergeCell ref="B385:B386"/>
    <mergeCell ref="A225:C225"/>
    <mergeCell ref="A233:C233"/>
    <mergeCell ref="A248:I248"/>
    <mergeCell ref="A215:I215"/>
    <mergeCell ref="A1:I1"/>
    <mergeCell ref="A2:I2"/>
    <mergeCell ref="A83:C83"/>
    <mergeCell ref="A82:C82"/>
    <mergeCell ref="A3:I3"/>
    <mergeCell ref="A122:A123"/>
    <mergeCell ref="A117:C117"/>
    <mergeCell ref="A120:D120"/>
    <mergeCell ref="B122:B123"/>
    <mergeCell ref="A27:I27"/>
    <mergeCell ref="A249:C249"/>
    <mergeCell ref="A367:C367"/>
    <mergeCell ref="A237:C237"/>
    <mergeCell ref="A383:D383"/>
    <mergeCell ref="A219:C219"/>
    <mergeCell ref="A370:C370"/>
    <mergeCell ref="A381:I381"/>
    <mergeCell ref="A311:I311"/>
    <mergeCell ref="A290:I290"/>
    <mergeCell ref="A417:C417"/>
    <mergeCell ref="B587:B588"/>
    <mergeCell ref="A935:A936"/>
    <mergeCell ref="A484:I484"/>
    <mergeCell ref="A587:A588"/>
    <mergeCell ref="A876:C876"/>
    <mergeCell ref="A687:C687"/>
    <mergeCell ref="A701:C701"/>
    <mergeCell ref="A702:C702"/>
    <mergeCell ref="A1097:D1097"/>
    <mergeCell ref="A835:C835"/>
    <mergeCell ref="A1091:C1091"/>
    <mergeCell ref="A1013:A1014"/>
    <mergeCell ref="A1092:C1092"/>
    <mergeCell ref="A914:C914"/>
    <mergeCell ref="A953:C953"/>
    <mergeCell ref="A996:C996"/>
    <mergeCell ref="A890:C890"/>
    <mergeCell ref="A930:C930"/>
    <mergeCell ref="A913:C913"/>
    <mergeCell ref="A488:C488"/>
    <mergeCell ref="A607:C607"/>
    <mergeCell ref="A562:C562"/>
    <mergeCell ref="A700:C700"/>
    <mergeCell ref="A646:C646"/>
    <mergeCell ref="A771:C771"/>
    <mergeCell ref="A875:C875"/>
    <mergeCell ref="A752:C752"/>
    <mergeCell ref="A589:C589"/>
    <mergeCell ref="A650:I650"/>
    <mergeCell ref="B815:B816"/>
    <mergeCell ref="A770:I770"/>
    <mergeCell ref="A686:I686"/>
    <mergeCell ref="A590:C590"/>
    <mergeCell ref="A586:I586"/>
    <mergeCell ref="A693:C693"/>
    <mergeCell ref="A813:D813"/>
    <mergeCell ref="A815:A816"/>
    <mergeCell ref="A608:C608"/>
    <mergeCell ref="A662:C662"/>
    <mergeCell ref="A851:C851"/>
    <mergeCell ref="A897:I897"/>
    <mergeCell ref="A750:C750"/>
    <mergeCell ref="A715:C715"/>
    <mergeCell ref="C587:C588"/>
    <mergeCell ref="A596:C596"/>
    <mergeCell ref="A696:C696"/>
    <mergeCell ref="D815:H815"/>
    <mergeCell ref="A615:I615"/>
    <mergeCell ref="C935:C936"/>
    <mergeCell ref="A933:D933"/>
    <mergeCell ref="D676:H676"/>
    <mergeCell ref="A833:C833"/>
    <mergeCell ref="A911:C911"/>
    <mergeCell ref="A504:C504"/>
    <mergeCell ref="A676:A677"/>
    <mergeCell ref="A908:C908"/>
    <mergeCell ref="C815:C816"/>
    <mergeCell ref="A660:C660"/>
    <mergeCell ref="A457:C457"/>
    <mergeCell ref="A387:C387"/>
    <mergeCell ref="A407:C407"/>
    <mergeCell ref="A500:C500"/>
    <mergeCell ref="A416:I416"/>
    <mergeCell ref="A404:C404"/>
    <mergeCell ref="A399:C399"/>
    <mergeCell ref="A414:I414"/>
    <mergeCell ref="C485:C486"/>
    <mergeCell ref="A406:C406"/>
    <mergeCell ref="A148:C148"/>
    <mergeCell ref="A957:I957"/>
    <mergeCell ref="A958:C958"/>
    <mergeCell ref="B676:B677"/>
    <mergeCell ref="A675:I675"/>
    <mergeCell ref="A663:C663"/>
    <mergeCell ref="A603:C603"/>
    <mergeCell ref="A388:C388"/>
    <mergeCell ref="A263:C263"/>
    <mergeCell ref="A426:C426"/>
    <mergeCell ref="A889:I889"/>
    <mergeCell ref="A753:C753"/>
    <mergeCell ref="A394:C394"/>
    <mergeCell ref="A535:I535"/>
    <mergeCell ref="A1085:C1085"/>
    <mergeCell ref="A1049:I1049"/>
    <mergeCell ref="A1055:C1055"/>
    <mergeCell ref="A1084:I1084"/>
    <mergeCell ref="A451:C451"/>
    <mergeCell ref="A450:I450"/>
    <mergeCell ref="A1011:D1011"/>
    <mergeCell ref="A980:C980"/>
    <mergeCell ref="A965:C965"/>
    <mergeCell ref="A441:C441"/>
    <mergeCell ref="A843:C843"/>
    <mergeCell ref="A710:C710"/>
    <mergeCell ref="A461:I461"/>
    <mergeCell ref="A483:D483"/>
    <mergeCell ref="D935:H935"/>
    <mergeCell ref="A883:C883"/>
    <mergeCell ref="A101:I101"/>
    <mergeCell ref="A454:C454"/>
    <mergeCell ref="A1067:C1067"/>
    <mergeCell ref="A525:C525"/>
    <mergeCell ref="A636:C636"/>
    <mergeCell ref="A740:B740"/>
    <mergeCell ref="A865:C865"/>
    <mergeCell ref="D385:H385"/>
    <mergeCell ref="A116:C116"/>
    <mergeCell ref="A196:C196"/>
    <mergeCell ref="A210:C210"/>
    <mergeCell ref="A481:C481"/>
    <mergeCell ref="A811:C811"/>
    <mergeCell ref="A179:C179"/>
    <mergeCell ref="A178:I178"/>
    <mergeCell ref="A291:C291"/>
    <mergeCell ref="A312:C312"/>
    <mergeCell ref="A334:I334"/>
    <mergeCell ref="A276:C276"/>
    <mergeCell ref="A536:C53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="80" zoomScaleNormal="80" zoomScalePageLayoutView="0" workbookViewId="0" topLeftCell="A1">
      <selection activeCell="I21" sqref="I21"/>
    </sheetView>
  </sheetViews>
  <sheetFormatPr defaultColWidth="9.00390625" defaultRowHeight="12.75"/>
  <cols>
    <col min="1" max="1" width="10.875" style="200" customWidth="1"/>
    <col min="2" max="2" width="11.875" style="200" customWidth="1"/>
    <col min="3" max="3" width="12.125" style="200" customWidth="1"/>
    <col min="4" max="4" width="11.125" style="200" customWidth="1"/>
    <col min="5" max="5" width="11.625" style="200" customWidth="1"/>
    <col min="6" max="7" width="10.875" style="200" customWidth="1"/>
    <col min="8" max="8" width="12.375" style="200" customWidth="1"/>
    <col min="9" max="9" width="11.125" style="200" customWidth="1"/>
    <col min="10" max="10" width="13.25390625" style="200" customWidth="1"/>
    <col min="11" max="16384" width="9.125" style="200" customWidth="1"/>
  </cols>
  <sheetData>
    <row r="1" spans="1:10" ht="12.75">
      <c r="A1" s="199">
        <v>1</v>
      </c>
      <c r="B1" s="199">
        <v>2</v>
      </c>
      <c r="C1" s="199">
        <v>3</v>
      </c>
      <c r="D1" s="199">
        <v>4</v>
      </c>
      <c r="E1" s="199">
        <v>5</v>
      </c>
      <c r="F1" s="199">
        <v>6</v>
      </c>
      <c r="G1" s="199">
        <v>7</v>
      </c>
      <c r="H1" s="199">
        <v>8</v>
      </c>
      <c r="I1" s="199">
        <v>9</v>
      </c>
      <c r="J1" s="199">
        <v>10</v>
      </c>
    </row>
    <row r="2" spans="1:10" ht="41.25" customHeight="1">
      <c r="A2" s="201" t="str">
        <f>Меню!A7</f>
        <v>Каша пшеничная с маслом (р.311-2004)</v>
      </c>
      <c r="B2" s="201" t="str">
        <f>Меню!A125</f>
        <v>Каша "Попурри" с маслом (ТТК)</v>
      </c>
      <c r="C2" s="201" t="str">
        <f>Меню!A219</f>
        <v>Каша "Геркулесовая" с маслом (р.311-2004)</v>
      </c>
      <c r="D2" s="201" t="str">
        <f>Меню!A388</f>
        <v>Кулеш гречневый (ТТК)</v>
      </c>
      <c r="E2" s="201" t="str">
        <f>Меню!A488</f>
        <v>Суп молочный с крупой (р.161-2004)</v>
      </c>
      <c r="F2" s="201" t="str">
        <f>Меню!A590</f>
        <v>Каша ячневая с маслом (р.311-2004)</v>
      </c>
      <c r="G2" s="201" t="str">
        <f>Меню!A679</f>
        <v>Каша сборная с маслом (ТТК)</v>
      </c>
      <c r="H2" s="201" t="str">
        <f>Меню!A818</f>
        <v>Суп молочный с макаронными изделиями (р.160-2004)</v>
      </c>
      <c r="I2" s="201" t="str">
        <f>Меню!A938</f>
        <v>Каша манная с маслом (р.311-2004)</v>
      </c>
      <c r="J2" s="201" t="str">
        <f>Меню!A1016</f>
        <v>Каша рисовая с маслом (р.311-2004)</v>
      </c>
    </row>
    <row r="3" spans="1:10" s="203" customFormat="1" ht="50.25" customHeight="1">
      <c r="A3" s="271" t="str">
        <f>Меню!A13</f>
        <v>Бутерброд с маслом (р.1-2004)</v>
      </c>
      <c r="B3" s="272" t="str">
        <f>Меню!A131</f>
        <v>Бутерброд с сыром плавленым (р.3-2004)</v>
      </c>
      <c r="C3" s="273" t="str">
        <f>Меню!A229</f>
        <v>Бутерброд с джемом или повидлом (р.2-2004)</v>
      </c>
      <c r="D3" s="271" t="str">
        <f>Меню!A396</f>
        <v>Бутерброд с маслом (р.1-2004)</v>
      </c>
      <c r="E3" s="272" t="str">
        <f>Меню!A496</f>
        <v>Бутерброд с сыром плавленым (р.3-2004)</v>
      </c>
      <c r="F3" s="273" t="str">
        <f>Меню!A596</f>
        <v>Бутерброд с джемом или повидлом (р.2-2004)</v>
      </c>
      <c r="G3" s="271" t="str">
        <f>Меню!A693</f>
        <v>Бутерброд с маслом (р.1-2004)</v>
      </c>
      <c r="H3" s="272" t="str">
        <f>Меню!A824</f>
        <v>Бутерброд с сыром плавленым (р.3-2004)</v>
      </c>
      <c r="I3" s="273" t="str">
        <f>Меню!A943</f>
        <v>Бутерброд с джемом или повидлом (р.2-2004)</v>
      </c>
      <c r="J3" s="202" t="str">
        <f>Меню!A1022</f>
        <v>Бутерброд с сыром и маслом (р.1,3-2004)</v>
      </c>
    </row>
    <row r="4" spans="1:10" ht="43.5" customHeight="1">
      <c r="A4" s="267" t="str">
        <f>Меню!A16</f>
        <v>Какао с молоком (р.693 -2004)</v>
      </c>
      <c r="B4" s="202" t="str">
        <f>Меню!A135</f>
        <v>Кофейный напиток (р.253-2004, Пермь)</v>
      </c>
      <c r="C4" s="268" t="str">
        <f>Меню!A225</f>
        <v>Чай с молоком (р.267-2001, Пермь)</v>
      </c>
      <c r="D4" s="269" t="str">
        <f>Меню!A399</f>
        <v>Чай с сахаром (р.685-2004)</v>
      </c>
      <c r="E4" s="202" t="str">
        <f>Меню!A500</f>
        <v>Кофейный напиток (р.253-2004, Пермь)</v>
      </c>
      <c r="F4" s="268" t="str">
        <f>Меню!A599</f>
        <v>Чай с молоком (р.267-2001, Пермь)</v>
      </c>
      <c r="G4" s="267" t="str">
        <f>Меню!A696</f>
        <v>Какао с молоком (р.693 -2004)</v>
      </c>
      <c r="H4" s="202" t="str">
        <f>Меню!A828</f>
        <v>Кофейный напиток (р.253-2004, Пермь)</v>
      </c>
      <c r="I4" s="268" t="str">
        <f>Меню!A946</f>
        <v>Чай с молоком (р.267-2001, Пермь)</v>
      </c>
      <c r="J4" s="270" t="str">
        <f>Меню!A1026</f>
        <v>Чай с лимоном (р.686-2004)</v>
      </c>
    </row>
    <row r="5" spans="1:10" ht="17.25" customHeight="1">
      <c r="A5" s="392" t="s">
        <v>91</v>
      </c>
      <c r="B5" s="392"/>
      <c r="C5" s="392"/>
      <c r="D5" s="392"/>
      <c r="E5" s="392"/>
      <c r="F5" s="392"/>
      <c r="G5" s="392"/>
      <c r="H5" s="392"/>
      <c r="I5" s="392"/>
      <c r="J5" s="392"/>
    </row>
    <row r="6" spans="1:10" ht="45" customHeight="1">
      <c r="A6" s="202" t="str">
        <f>Меню!A21</f>
        <v>Фрукт (посчитана средняя пищевая ценность яблок, груш, апельсин, бананов)</v>
      </c>
      <c r="B6" s="202" t="str">
        <f>Меню!A141</f>
        <v>Сок фруктовый или овощной</v>
      </c>
      <c r="C6" s="202" t="str">
        <f>Меню!A233</f>
        <v>Отвар шиповника (р.705-2004)</v>
      </c>
      <c r="D6" s="202" t="str">
        <f>Меню!A405</f>
        <v>Сок фруктовый или овощной</v>
      </c>
      <c r="E6" s="202" t="str">
        <f>Меню!A505</f>
        <v>Фрукт (посчитана средняя пищевая ценность яблок, груш, апельсин, бананов)</v>
      </c>
      <c r="F6" s="202" t="str">
        <f>Меню!A606</f>
        <v>Сок фруктовый или овощной</v>
      </c>
      <c r="G6" s="202" t="str">
        <f>Меню!A701</f>
        <v>Фрукт (посчитана средняя пищевая ценность яблок, груш, апельсин, бананов)</v>
      </c>
      <c r="H6" s="202" t="str">
        <f>Меню!A833</f>
        <v>Фрукт (посчитана средняя пищевая ценность яблок, груш, апельсин, бананов)</v>
      </c>
      <c r="I6" s="202" t="str">
        <f>Меню!A951</f>
        <v>Сок фруктовый или овощной</v>
      </c>
      <c r="J6" s="202" t="str">
        <f>Меню!A1033</f>
        <v>Фрукт (посчитана средняя пищевая ценность яблок, груш, апельсин, бананов)</v>
      </c>
    </row>
    <row r="7" spans="1:10" ht="12.75">
      <c r="A7" s="392" t="s">
        <v>92</v>
      </c>
      <c r="B7" s="392"/>
      <c r="C7" s="392"/>
      <c r="D7" s="392"/>
      <c r="E7" s="392"/>
      <c r="F7" s="392"/>
      <c r="G7" s="392"/>
      <c r="H7" s="392"/>
      <c r="I7" s="392"/>
      <c r="J7" s="392"/>
    </row>
    <row r="8" spans="1:10" ht="49.5" customHeight="1">
      <c r="A8" s="202" t="str">
        <f>Меню!A23</f>
        <v>Свекла отварная с маслом растительным (р.56-2006, Москва)</v>
      </c>
      <c r="B8" s="202" t="str">
        <f>Меню!A143</f>
        <v>Морковь отварная с кукурузой, с  маслом (р.9-2004, Пермь)</v>
      </c>
      <c r="C8" s="202" t="str">
        <f>Меню!A237</f>
        <v>Салат "Степной" из разных овощей (р.41-2006, Москва)</v>
      </c>
      <c r="D8" s="202" t="str">
        <f>Меню!A407</f>
        <v>Салат из редьки и моркови (р. 32-2004)</v>
      </c>
      <c r="E8" s="202" t="str">
        <f>Меню!A507</f>
        <v>Сельдь с луком (р.89-2004)</v>
      </c>
      <c r="F8" s="202" t="str">
        <f>Меню!A608</f>
        <v>Свекла отварная с огурцами, с маслом (р.21-2004, Пермь)</v>
      </c>
      <c r="G8" s="202" t="str">
        <f>Меню!A703</f>
        <v>Салат "Морозец" (ТТК)</v>
      </c>
      <c r="H8" s="202" t="str">
        <f>Меню!A835</f>
        <v>Салат из соленых огурцов с луком (р.17 - 2004)</v>
      </c>
      <c r="I8" s="202" t="str">
        <f>Меню!A953</f>
        <v>Морковь отварная с маслом (р.9-2004, Пермь)</v>
      </c>
      <c r="J8" s="202" t="str">
        <f>Меню!A1035</f>
        <v>Винегрет овощной (р.71-2004)</v>
      </c>
    </row>
    <row r="9" spans="1:10" ht="43.5" customHeight="1">
      <c r="A9" s="201" t="str">
        <f>Меню!A40</f>
        <v>Суп гороховый с гренками (р.139-2004)</v>
      </c>
      <c r="B9" s="201" t="str">
        <f>Меню!A148</f>
        <v>Борщ "Сибирский" с мясом, со сметаной (р.111-2004)</v>
      </c>
      <c r="C9" s="201" t="str">
        <f>Меню!A263</f>
        <v>Суп - лапша домашняя на курином бульоне (р.148-2004)</v>
      </c>
      <c r="D9" s="201" t="str">
        <f>Меню!A426</f>
        <v>Щи из свежей капусты с картофелем с мясом, со сметаной (р.124-2004)</v>
      </c>
      <c r="E9" s="201" t="str">
        <f>Меню!A512</f>
        <v>Рассольник "Домашний" со сметаной (р.131-2004)</v>
      </c>
      <c r="F9" s="201" t="str">
        <f>Меню!A623</f>
        <v>Суп из овощей со сметаной (р.135-2004)</v>
      </c>
      <c r="G9" s="201" t="str">
        <f>Меню!A715</f>
        <v>"Бабушкин" суп с мясом со сметаной (ТТК)</v>
      </c>
      <c r="H9" s="201" t="str">
        <f>Меню!A851</f>
        <v>Суп "Волна" с мясом (ТТК)</v>
      </c>
      <c r="I9" s="201" t="str">
        <f>Меню!A965</f>
        <v>Свекольник со сметаной (р.34-2004, Пермь)</v>
      </c>
      <c r="J9" s="201" t="str">
        <f>Меню!A1055</f>
        <v>Уха рыбацкая (р.30/2-2011, Екатеринбург)</v>
      </c>
    </row>
    <row r="10" spans="1:10" ht="51.75" customHeight="1">
      <c r="A10" s="202" t="str">
        <f>Меню!A52</f>
        <v>Мясо тушеное с капустой (Бигус) ТТК</v>
      </c>
      <c r="B10" s="202" t="str">
        <f>Меню!A169</f>
        <v>Котлета рыбная  (р.388-2004)</v>
      </c>
      <c r="C10" s="202" t="str">
        <f>Меню!A276</f>
        <v>Курица  отварная (р.487-2004)</v>
      </c>
      <c r="D10" s="202" t="str">
        <f>Меню!A441</f>
        <v>Котлета полтавская запеченная (р.427-1996)</v>
      </c>
      <c r="E10" s="202" t="str">
        <f>Меню!A525</f>
        <v>Гуляш (р.437-2004)</v>
      </c>
      <c r="F10" s="202" t="str">
        <f>Меню!A636</f>
        <v>Плов из говядины (р.443-2004)</v>
      </c>
      <c r="G10" s="202" t="str">
        <f>Меню!A729</f>
        <v>Рыба, тушеная в томате с овощами (р.374-2004)</v>
      </c>
      <c r="H10" s="202" t="str">
        <f>Меню!A865</f>
        <v>Биточки рубленые из птицы  (р.498-2004)</v>
      </c>
      <c r="I10" s="202" t="str">
        <f>Меню!A980</f>
        <v>Жаркое по - домашнему (р.436-2004)</v>
      </c>
      <c r="J10" s="202" t="str">
        <f>Меню!A1067</f>
        <v>Котлеты, биточки, шницели (р.451-2004)</v>
      </c>
    </row>
    <row r="11" spans="1:10" ht="60.75" customHeight="1">
      <c r="A11" s="202"/>
      <c r="B11" s="202" t="str">
        <f>Меню!A182</f>
        <v>Картофельное пюре (р.520-2004)</v>
      </c>
      <c r="C11" s="202" t="str">
        <f>Меню!A280</f>
        <v>Капуста тушеная (р.534-2004)</v>
      </c>
      <c r="D11" s="202" t="str">
        <f>Меню!A454</f>
        <v>Макаронные изделия отварные   (р.516-2004)</v>
      </c>
      <c r="E11" s="202" t="str">
        <f>Меню!A550</f>
        <v>Картофельное пюре с морковью (р.217-2001, Пермь)</v>
      </c>
      <c r="F11" s="202"/>
      <c r="G11" s="202" t="str">
        <f>Меню!A740</f>
        <v>Картофель отварной с маслом (р.203 - 2004)</v>
      </c>
      <c r="H11" s="202" t="str">
        <f>Меню!A875</f>
        <v>Сложный гарнир (картофельное пюре, овощи  тушеные)</v>
      </c>
      <c r="I11" s="202"/>
      <c r="J11" s="202" t="str">
        <f>Меню!A1076</f>
        <v>Пюре из гороха с маслом   (р.107,108-2004, Пермь)</v>
      </c>
    </row>
    <row r="12" spans="1:10" ht="51.75" customHeight="1">
      <c r="A12" s="202" t="str">
        <f>Меню!A79</f>
        <v>Компот из изюма + Витамин "С" (р.638-2004)</v>
      </c>
      <c r="B12" s="202" t="str">
        <f>Меню!A189</f>
        <v>Компот из сухофруктов + Витамин "С" (р.638-2004)</v>
      </c>
      <c r="C12" s="202" t="str">
        <f>Меню!A358</f>
        <v>Компот из свежих плодов + Витамин С (р.631-2004)</v>
      </c>
      <c r="D12" s="202" t="str">
        <f>Меню!A457</f>
        <v>Кисель из концентрата + витамин "С" (р.233 - 2004, Пермь)</v>
      </c>
      <c r="E12" s="202" t="str">
        <f>Меню!A559</f>
        <v>Компот из кураги + Витамин "С" (р.638-2004)</v>
      </c>
      <c r="F12" s="202" t="str">
        <f>Меню!A646</f>
        <v>Компот из ягод + Витамин "С" (р.637-2004)</v>
      </c>
      <c r="G12" s="202" t="str">
        <f>Меню!A746</f>
        <v>Компот из сухофруктов + Витамин "С" (р.638-2004)</v>
      </c>
      <c r="H12" s="202" t="str">
        <f>Меню!A908</f>
        <v>Компот из свежих яблок + Витамин "С" (р.631-2004)</v>
      </c>
      <c r="I12" s="202" t="str">
        <f>Меню!A993</f>
        <v>Отвар шиповника (р.705-2004)</v>
      </c>
      <c r="J12" s="202" t="str">
        <f>Меню!A1080</f>
        <v>Кисель из концентрата + витамин "С" (р.233 - 2004, Пермь)</v>
      </c>
    </row>
    <row r="13" spans="1:10" ht="12.75">
      <c r="A13" s="392" t="s">
        <v>93</v>
      </c>
      <c r="B13" s="392"/>
      <c r="C13" s="392"/>
      <c r="D13" s="392"/>
      <c r="E13" s="392"/>
      <c r="F13" s="392"/>
      <c r="G13" s="392"/>
      <c r="H13" s="392"/>
      <c r="I13" s="392"/>
      <c r="J13" s="392"/>
    </row>
    <row r="14" spans="1:10" ht="29.25" customHeight="1">
      <c r="A14" s="202" t="str">
        <f>Меню!A86</f>
        <v>Ватрушка с яблоками (р.289,307-2001, Пермь)</v>
      </c>
      <c r="B14" s="202" t="str">
        <f>Меню!A196</f>
        <v>Сочник с творогом (выпечное изделие,  ТТК)</v>
      </c>
      <c r="C14" s="202" t="str">
        <f>Меню!A370</f>
        <v>Запеканка из творога со сгущенным молоком (р.366-2004)</v>
      </c>
      <c r="D14" s="202" t="str">
        <f>Меню!A472</f>
        <v>Пирог манный  ТТК</v>
      </c>
      <c r="E14" s="202" t="str">
        <f>Меню!A566</f>
        <v>Булочка "Тюменская" (ТТК)</v>
      </c>
      <c r="F14" s="202" t="str">
        <f>Меню!A663</f>
        <v>Ватрушка царская со сгущенным молоком ТТК (творожное блюдо)</v>
      </c>
      <c r="G14" s="202" t="str">
        <f>Меню!A753</f>
        <v>Пирожок с капустой (р.738-2004)</v>
      </c>
      <c r="H14" s="202" t="str">
        <f>Меню!A915</f>
        <v>Булочка российская  №775-2004</v>
      </c>
      <c r="I14" s="202" t="str">
        <f>Меню!A1000</f>
        <v>Суфле творожное с  молоком сгущенным или джемом (повидлом) (р.365-2004)</v>
      </c>
      <c r="J14" s="202" t="str">
        <f>Меню!A1093</f>
        <v>Мучное изделие промышленного производства   (печенье сдобное или затяжное, вафли, баранки, бублики, пряники и т.д.)</v>
      </c>
    </row>
    <row r="15" spans="1:10" ht="53.25" customHeight="1">
      <c r="A15" s="269" t="str">
        <f>Меню!A117</f>
        <v>Чай с сахаром (р.685-2004)</v>
      </c>
      <c r="B15" s="202" t="str">
        <f>Меню!A211</f>
        <v>Кисломолочный напиток (ряженка, кефир, ацидофилин, снежок, йогурт питьевой (р.698-2004)</v>
      </c>
      <c r="C15" s="202" t="str">
        <f>Меню!A380</f>
        <v>Молоко питьевое кипяченое  2,5 % жирности (р.260-2001,Пермь)</v>
      </c>
      <c r="D15" s="202" t="str">
        <f>Меню!A482</f>
        <v>Молоко питьевое кипяченое (р.260-2001, Пермь)</v>
      </c>
      <c r="E15" s="270" t="str">
        <f>Меню!A581</f>
        <v>Чай с лимоном (р.686-2004)</v>
      </c>
      <c r="F15" s="202" t="str">
        <f>Меню!A673</f>
        <v>Кисломолочный напиток (ряженка, кефир, ацидофилин, снежок, йогурт питьевой (р.698-2004)</v>
      </c>
      <c r="G15" s="202" t="str">
        <f>Меню!A812</f>
        <v>Сок  </v>
      </c>
      <c r="H15" s="269" t="str">
        <f>Меню!A930</f>
        <v>Чай с сахаром (р.685-2004)</v>
      </c>
      <c r="I15" s="202" t="str">
        <f>Меню!A1010</f>
        <v>Молоко питьевое кипяченое (р.260-2001, Пермь)</v>
      </c>
      <c r="J15" s="202" t="str">
        <f>Меню!A1096</f>
        <v>Сок  </v>
      </c>
    </row>
  </sheetData>
  <sheetProtection/>
  <mergeCells count="3">
    <mergeCell ref="A5:J5"/>
    <mergeCell ref="A7:J7"/>
    <mergeCell ref="A13:J13"/>
  </mergeCells>
  <printOptions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Воспитатель</cp:lastModifiedBy>
  <cp:lastPrinted>2016-02-25T11:35:51Z</cp:lastPrinted>
  <dcterms:created xsi:type="dcterms:W3CDTF">2009-10-19T06:28:23Z</dcterms:created>
  <dcterms:modified xsi:type="dcterms:W3CDTF">2018-03-23T03:08:46Z</dcterms:modified>
  <cp:category/>
  <cp:version/>
  <cp:contentType/>
  <cp:contentStatus/>
</cp:coreProperties>
</file>